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536" firstSheet="1" activeTab="2"/>
  </bookViews>
  <sheets>
    <sheet name="график" sheetId="4" r:id="rId1"/>
    <sheet name="график  (8)" sheetId="9" r:id="rId2"/>
    <sheet name="ПЛАН (8)" sheetId="7" r:id="rId3"/>
    <sheet name="примечание" sheetId="2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E20" i="7"/>
  <c r="G23" i="7" l="1"/>
  <c r="F22" i="7"/>
  <c r="BC25" i="9" l="1"/>
  <c r="BC20" i="9"/>
  <c r="BC21" i="9"/>
  <c r="BC19" i="9"/>
  <c r="BC18" i="9"/>
  <c r="BC17" i="9"/>
  <c r="D17" i="7"/>
  <c r="E32" i="7"/>
  <c r="F33" i="7"/>
  <c r="BC23" i="9" l="1"/>
  <c r="BC22" i="9"/>
  <c r="BH25" i="9"/>
  <c r="BH24" i="9"/>
  <c r="BH18" i="9"/>
  <c r="BH19" i="9"/>
  <c r="BH20" i="9"/>
  <c r="BH21" i="9"/>
  <c r="BH22" i="9"/>
  <c r="BH23" i="9"/>
  <c r="BH17" i="9"/>
  <c r="U13" i="7"/>
  <c r="C25" i="7"/>
  <c r="D19" i="7"/>
  <c r="BG25" i="9" l="1"/>
  <c r="BF25" i="9"/>
  <c r="BE25" i="9"/>
  <c r="BD25" i="9"/>
  <c r="BB25" i="9"/>
  <c r="AE16" i="9"/>
  <c r="C16" i="9"/>
  <c r="D16" i="9" s="1"/>
  <c r="E16" i="9" s="1"/>
  <c r="F16" i="9" s="1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R16" i="9" s="1"/>
  <c r="S16" i="9" s="1"/>
  <c r="W13" i="7" l="1"/>
  <c r="U44" i="7"/>
  <c r="U49" i="7"/>
  <c r="D33" i="7" l="1"/>
  <c r="C33" i="7"/>
  <c r="Q35" i="7"/>
  <c r="P35" i="7"/>
  <c r="O35" i="7"/>
  <c r="N35" i="7"/>
  <c r="M35" i="7"/>
  <c r="L35" i="7"/>
  <c r="K35" i="7"/>
  <c r="J35" i="7"/>
  <c r="T33" i="7"/>
  <c r="X27" i="7"/>
  <c r="Y27" i="7" s="1"/>
  <c r="Z27" i="7" s="1"/>
  <c r="X23" i="7"/>
  <c r="K25" i="7" l="1"/>
  <c r="L25" i="7"/>
  <c r="M25" i="7"/>
  <c r="N25" i="7"/>
  <c r="O25" i="7"/>
  <c r="P25" i="7"/>
  <c r="Q25" i="7"/>
  <c r="J25" i="7"/>
  <c r="K20" i="7"/>
  <c r="K29" i="7" s="1"/>
  <c r="K34" i="7" s="1"/>
  <c r="L20" i="7"/>
  <c r="L29" i="7" s="1"/>
  <c r="L34" i="7" s="1"/>
  <c r="M20" i="7"/>
  <c r="M29" i="7" s="1"/>
  <c r="M34" i="7" s="1"/>
  <c r="N20" i="7"/>
  <c r="N29" i="7" s="1"/>
  <c r="N34" i="7" s="1"/>
  <c r="O20" i="7"/>
  <c r="O29" i="7" s="1"/>
  <c r="O34" i="7" s="1"/>
  <c r="P20" i="7"/>
  <c r="P29" i="7" s="1"/>
  <c r="P34" i="7" s="1"/>
  <c r="Q20" i="7"/>
  <c r="Q29" i="7" s="1"/>
  <c r="Q34" i="7" s="1"/>
  <c r="J20" i="7"/>
  <c r="J29" i="7" s="1"/>
  <c r="J34" i="7" s="1"/>
  <c r="D25" i="7"/>
  <c r="F28" i="7"/>
  <c r="C28" i="7" s="1"/>
  <c r="V28" i="7" s="1"/>
  <c r="V29" i="7" s="1"/>
  <c r="F27" i="7"/>
  <c r="C27" i="7" s="1"/>
  <c r="F26" i="7"/>
  <c r="E25" i="7" s="1"/>
  <c r="D20" i="7"/>
  <c r="C24" i="7"/>
  <c r="C23" i="7"/>
  <c r="Y23" i="7" s="1"/>
  <c r="Z23" i="7" s="1"/>
  <c r="C22" i="7"/>
  <c r="G21" i="7"/>
  <c r="C21" i="7" s="1"/>
  <c r="C26" i="7" l="1"/>
  <c r="W26" i="7" s="1"/>
  <c r="V21" i="7"/>
  <c r="W21" i="7"/>
  <c r="S21" i="7"/>
  <c r="V22" i="7"/>
  <c r="W22" i="7"/>
  <c r="X22" i="7" s="1"/>
  <c r="Y22" i="7" s="1"/>
  <c r="U24" i="7"/>
  <c r="U25" i="7" s="1"/>
  <c r="V24" i="7"/>
  <c r="T24" i="7"/>
  <c r="T25" i="7" s="1"/>
  <c r="S24" i="7"/>
  <c r="W24" i="7"/>
  <c r="X24" i="7" s="1"/>
  <c r="Y24" i="7" s="1"/>
  <c r="Z24" i="7" s="1"/>
  <c r="E19" i="7"/>
  <c r="W29" i="7"/>
  <c r="X26" i="7"/>
  <c r="T27" i="7"/>
  <c r="T29" i="7" s="1"/>
  <c r="U27" i="7"/>
  <c r="U29" i="7" s="1"/>
  <c r="S27" i="7"/>
  <c r="D30" i="7"/>
  <c r="D35" i="7" s="1"/>
  <c r="S26" i="7"/>
  <c r="E17" i="7" l="1"/>
  <c r="T18" i="7" s="1"/>
  <c r="Y26" i="7"/>
  <c r="X29" i="7"/>
  <c r="E30" i="7"/>
  <c r="E29" i="7"/>
  <c r="E34" i="7" s="1"/>
  <c r="C20" i="7"/>
  <c r="W25" i="7"/>
  <c r="W30" i="7" s="1"/>
  <c r="X21" i="7"/>
  <c r="S29" i="7"/>
  <c r="T30" i="7"/>
  <c r="U30" i="7"/>
  <c r="S25" i="7"/>
  <c r="V25" i="7"/>
  <c r="V30" i="7" s="1"/>
  <c r="C30" i="7" l="1"/>
  <c r="C35" i="7" s="1"/>
  <c r="C19" i="7"/>
  <c r="C17" i="7" s="1"/>
  <c r="S30" i="7"/>
  <c r="Y21" i="7"/>
  <c r="X25" i="7"/>
  <c r="X30" i="7" s="1"/>
  <c r="Y29" i="7"/>
  <c r="Z26" i="7"/>
  <c r="BE18" i="4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  <c r="Z29" i="7" l="1"/>
  <c r="Y25" i="7"/>
  <c r="Y30" i="7" s="1"/>
  <c r="Z21" i="7"/>
  <c r="Z25" i="7" s="1"/>
  <c r="Z30" i="7" l="1"/>
</calcChain>
</file>

<file path=xl/sharedStrings.xml><?xml version="1.0" encoding="utf-8"?>
<sst xmlns="http://schemas.openxmlformats.org/spreadsheetml/2006/main" count="577" uniqueCount="258">
  <si>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</si>
  <si>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</si>
  <si>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</si>
  <si>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</si>
  <si>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5-й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</si>
  <si>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</si>
  <si>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</si>
  <si>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</si>
  <si>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</si>
  <si>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</si>
  <si>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</si>
  <si>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</si>
  <si>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</si>
  <si>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</si>
  <si>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</si>
  <si>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</si>
  <si>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Консультации</t>
  </si>
  <si>
    <t>Утверждаю: Директор МАОУ ДОД ДШИ "Гармония"</t>
  </si>
  <si>
    <t>-</t>
  </si>
  <si>
    <t xml:space="preserve">V 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</si>
  <si>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</si>
  <si>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</si>
  <si>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</si>
  <si>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</si>
  <si>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</si>
  <si>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</si>
  <si>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</si>
  <si>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</si>
  <si>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</si>
  <si>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</si>
  <si>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</si>
  <si>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</si>
  <si>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</si>
  <si>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</si>
  <si>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</si>
  <si>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</si>
  <si>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</si>
  <si>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</si>
  <si>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</si>
  <si>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</si>
  <si>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</si>
  <si>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</si>
  <si>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</si>
  <si>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</si>
  <si>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</si>
  <si>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</si>
  <si>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</si>
  <si>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</si>
  <si>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</si>
  <si>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</si>
  <si>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</si>
  <si>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</si>
  <si>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</si>
  <si>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</si>
  <si>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</si>
  <si>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</si>
  <si>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</si>
  <si>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</si>
  <si>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</si>
  <si>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</si>
  <si>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</si>
  <si>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</si>
  <si>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</si>
  <si>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</si>
  <si>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</si>
  <si>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</si>
  <si>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</si>
  <si>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</si>
  <si>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</si>
  <si>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</si>
  <si>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</si>
  <si>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</si>
  <si>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</si>
  <si>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</si>
  <si>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</si>
  <si>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</si>
  <si>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</si>
  <si>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</si>
  <si>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</si>
  <si>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</si>
  <si>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</si>
  <si>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</si>
  <si>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</si>
  <si>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</si>
  <si>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</si>
  <si>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</si>
  <si>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</si>
  <si>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</si>
  <si>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</si>
  <si>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</si>
  <si>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</si>
  <si>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</si>
  <si>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</si>
  <si>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</si>
  <si>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</si>
  <si>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</si>
  <si>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</si>
  <si>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</si>
  <si>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</si>
  <si>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</si>
  <si>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</si>
  <si>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</si>
  <si>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</si>
  <si>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</si>
  <si>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</si>
  <si>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</si>
  <si>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</si>
  <si>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</si>
  <si>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</si>
  <si>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</si>
  <si>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</si>
  <si>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</si>
  <si>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</si>
  <si>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</si>
  <si>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</si>
  <si>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недель</t>
  </si>
  <si>
    <t>часов</t>
  </si>
  <si>
    <t>Директор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</si>
  <si>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</si>
  <si>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</si>
  <si>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</si>
  <si>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</si>
  <si>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</si>
  <si>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</si>
  <si>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</si>
  <si>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</si>
  <si>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</si>
  <si>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</si>
  <si>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</si>
  <si>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</si>
  <si>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</si>
  <si>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</si>
  <si>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</si>
  <si>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</si>
  <si>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</si>
  <si>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</si>
  <si>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</si>
  <si>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</si>
  <si>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</si>
  <si>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</si>
  <si>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</si>
  <si>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</si>
  <si>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</si>
  <si>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</si>
  <si>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</si>
  <si>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</si>
  <si>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</si>
  <si>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</si>
  <si>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</si>
  <si>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</si>
  <si>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</si>
  <si>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</si>
  <si>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</si>
  <si>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</si>
  <si>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</si>
  <si>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</si>
  <si>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</si>
  <si>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</si>
  <si>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</si>
  <si>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</si>
  <si>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</si>
  <si>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</si>
  <si>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</si>
  <si>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</si>
  <si>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</si>
  <si>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</si>
  <si>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</si>
  <si>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</si>
  <si>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</si>
  <si>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</si>
  <si>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</si>
  <si>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</si>
  <si>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</si>
  <si>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</si>
  <si>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</si>
  <si>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</si>
  <si>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 4-й класс</t>
  </si>
  <si>
    <t> 6-й класс</t>
  </si>
  <si>
    <t>7-й класс</t>
  </si>
  <si>
    <t>8-й класс</t>
  </si>
  <si>
    <t>Структура и объем ОП</t>
  </si>
  <si>
    <t>Обязательная часть</t>
  </si>
  <si>
    <t>ПО.01.</t>
  </si>
  <si>
    <t>Музыкальное исполнительство</t>
  </si>
  <si>
    <t>ПО.01.УП.01</t>
  </si>
  <si>
    <t>ПО.01.УП.02</t>
  </si>
  <si>
    <t>Ансамбль</t>
  </si>
  <si>
    <t>ПО.01.УП.03</t>
  </si>
  <si>
    <t>ПО.01.УП.04</t>
  </si>
  <si>
    <t>12,14,16</t>
  </si>
  <si>
    <t>ПО.02.</t>
  </si>
  <si>
    <t>Теория и история музыки</t>
  </si>
  <si>
    <t>ПО.02.УП.01</t>
  </si>
  <si>
    <t>Сольфеджио</t>
  </si>
  <si>
    <t>ПО.02.УП.02</t>
  </si>
  <si>
    <t>Слушание музыки</t>
  </si>
  <si>
    <t>ПО.02.УП.03</t>
  </si>
  <si>
    <t>Музыкальная литература (зарубежная, отечественная)</t>
  </si>
  <si>
    <t>Аудиторная нагрузка по двум предметным областям:</t>
  </si>
  <si>
    <t>Максимальная нагрузка по двум предметным областям:</t>
  </si>
  <si>
    <t>Количество контрольных уроков, зачетов, экзаменов по двум предметным областям:</t>
  </si>
  <si>
    <t>В.00.</t>
  </si>
  <si>
    <t>В.01.УП.01</t>
  </si>
  <si>
    <t>Всего аудиторная нагрузка с учетом вариативной части:</t>
  </si>
  <si>
    <t>Всего количество контрольных уроков, зачетов, экзаменов:</t>
  </si>
  <si>
    <t>К.03.00.</t>
  </si>
  <si>
    <t xml:space="preserve">Годовая нагрузка в часах </t>
  </si>
  <si>
    <t>К.03.01.</t>
  </si>
  <si>
    <t>Специальность</t>
  </si>
  <si>
    <t>К.03.02.</t>
  </si>
  <si>
    <t>К.03.03</t>
  </si>
  <si>
    <t xml:space="preserve">Музыкальная литература (зарубежная, отечественная) </t>
  </si>
  <si>
    <t>К.03.04.</t>
  </si>
  <si>
    <t>Ансамбль/Концертмейстерский класс</t>
  </si>
  <si>
    <t>К.03.05.</t>
  </si>
  <si>
    <t>Сводный хор</t>
  </si>
  <si>
    <t>А.04.00.</t>
  </si>
  <si>
    <t>Аттестация</t>
  </si>
  <si>
    <t>ПА.04.01.</t>
  </si>
  <si>
    <t>Промежуточная (экзаменационная)</t>
  </si>
  <si>
    <t>ИА.04.02.</t>
  </si>
  <si>
    <t>ИА.04.02.01.</t>
  </si>
  <si>
    <t>ИА.04.02.02.</t>
  </si>
  <si>
    <t>ИА.04.02.03.</t>
  </si>
  <si>
    <t>Самостоятельная работа</t>
  </si>
  <si>
    <t>(по полугодиям)</t>
  </si>
  <si>
    <t>2,4,6,8,10,12,14</t>
  </si>
  <si>
    <t>1,3,5,7,9,11,13,15</t>
  </si>
  <si>
    <t>Специальность и чтение с листа</t>
  </si>
  <si>
    <t>Концертмейстерский класс</t>
  </si>
  <si>
    <t>8,10,14</t>
  </si>
  <si>
    <t>13,14,15</t>
  </si>
  <si>
    <t>Хоровой класс</t>
  </si>
  <si>
    <t>2,4,6,8,10,14,15</t>
  </si>
  <si>
    <t>9,11,13,15</t>
  </si>
  <si>
    <t>Вариативная часть</t>
  </si>
  <si>
    <t>Коллективное музицирование</t>
  </si>
  <si>
    <t>Всего максимальная нагрузка с учетом вариативной части:</t>
  </si>
  <si>
    <t xml:space="preserve">8 лет </t>
  </si>
  <si>
    <t>Классы</t>
  </si>
  <si>
    <t xml:space="preserve">І </t>
  </si>
  <si>
    <t xml:space="preserve">VI </t>
  </si>
  <si>
    <t xml:space="preserve">VII </t>
  </si>
  <si>
    <t xml:space="preserve">VIII </t>
  </si>
  <si>
    <t>=</t>
  </si>
  <si>
    <t>р</t>
  </si>
  <si>
    <t>э</t>
  </si>
  <si>
    <t>Расчет максимальной нагрузки</t>
  </si>
  <si>
    <t xml:space="preserve"> УЧЕБНЫЙ ПЛАН</t>
  </si>
  <si>
    <t>Утверждаю: Директор МАУ ДО ДШИ "Гармония"</t>
  </si>
  <si>
    <t>Нормативный срок обучения - 8 лет</t>
  </si>
  <si>
    <t>по дополнительной предпрофессиональной общеобразовательной программе в области  музыкального искусства "Фортепиано"</t>
  </si>
  <si>
    <t>Заместитель директора по УМР____________________________________С.П. Чехова</t>
  </si>
  <si>
    <r>
      <t xml:space="preserve">                                                                                                Примечание к учебному плану.
</t>
    </r>
    <r>
      <rPr>
        <sz val="12"/>
        <color theme="1"/>
        <rFont val="Times New Roman"/>
        <family val="1"/>
        <charset val="204"/>
      </rPr>
      <t>1. При реализации ОП устанавливаются следующие виды учебных занятий и численность обучающихся: групповые занятия - от 10 человек; мелкогрупповые занятия - от 4 до 9 человек (по ансамблевым дисциплинам - от 2-х человек); индивидуальные занятия.
2. При реализации учебного предмета «Хоровой класс» могут одновременно заниматься обучающиеся по другим ОГ1 в области музыкального искусства. Учебный предмет хоровой класс проводится следующим образом: младший хор - 1-3 классы, старший хор - 4 - 8 классы.
3. По учебному предмету «Ансамбль» к занятиям могут привлекаться как обучающиеся по данной ОП, так и по другим образовательным программам а области музыкального искусства. Кроме того, реализация данного учебного предмета может проходить в форме совместного исполнения музыкальных произведений обучающегося с преподавателем.
4. Реализация учебного предмета «Концертмейстерский класс» предполагает привлечение иллюстраторов (вокалистов, инструменталистов). В качестве иллюстраторов могут выступать обучающиеся школы или, в случае их недостаточности. Работники школы. В случае привлечения в качестве иллюстратора  планируются концертмейстерские часы в объёме до 80% времени, отведённого на аудиторные занятия по данному учебному предмету.
5. Объем самостоятельной работы обучающихся в неделю по учебным предметам обязательной и вариативной частей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и вариативной частей объем самостоятельной работы обучающихся планируется следующим образом:
«Специальность» - 1-2 классы - по 3 часа в неделю; 3-4 классы - по 4 часа в неделю; 5 - 6 классы - по 5 часов; 7- 8 классы по 6 часов в неделю; «Ансамбль» - 1,5 часа в неделю; «Концертмейстерский класс» - 1,5 часа в неделю; «Фортепиано» - 2 часа в неделю; «Хоровой класс» - 0,5 часа в неделю; «Сольфеджио» - 1 час в неделю; «Слушание музыки» - 0,5 часа в неделю; «Музыкальная литература (зарубежная, отечественная)» - 1 час в неделю.
6. Консультации проводятся в счёт резерва учебного времени в соответствии с недельной нагрузкой преподавателя.                                                                                                                                 7. Проведение занятий по дисциплине "Коллективное музицирование" вариативной части в связи с ограничением финансирования предлагается в форме отдельного модуля  в качестве платной дополнительной образовательной услуги по выбору.</t>
    </r>
  </si>
  <si>
    <t>Дополнительная предпрофессиональная общеобразовательная программа в области музыкального искусства "Фортепиано"</t>
  </si>
  <si>
    <t>МУНИЦИПАЛЬНОЕ АВТОНОМНОЕ УЧРЕЖДЕНИЕ ДОПОЛНИТЕЛЬНОГО ОБРАЗОВАНИЯ ГОРОДА ТЮМЕНИ</t>
  </si>
  <si>
    <t>2020г.</t>
  </si>
  <si>
    <t>"___"__________________2020г.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</si>
</sst>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Border="1" applyAlignme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/>
    <xf numFmtId="0" fontId="0" fillId="2" borderId="0" xfId="0" applyFill="1" applyBorder="1"/>
    <xf numFmtId="0" fontId="14" fillId="0" borderId="11" xfId="0" applyFont="1" applyBorder="1" applyAlignment="1">
      <alignment horizontal="centerContinuous"/>
    </xf>
    <xf numFmtId="0" fontId="14" fillId="0" borderId="11" xfId="0" quotePrefix="1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49" fontId="15" fillId="0" borderId="5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0" fontId="20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/>
    <xf numFmtId="0" fontId="22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5" fillId="0" borderId="0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/>
    <xf numFmtId="0" fontId="30" fillId="0" borderId="0" xfId="0" applyFont="1" applyAlignment="1"/>
    <xf numFmtId="0" fontId="22" fillId="0" borderId="0" xfId="0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center"/>
    </xf>
    <xf numFmtId="0" fontId="29" fillId="0" borderId="0" xfId="0" applyFont="1" applyBorder="1" applyAlignment="1"/>
    <xf numFmtId="0" fontId="31" fillId="0" borderId="0" xfId="0" applyNumberFormat="1" applyFont="1" applyFill="1" applyBorder="1" applyAlignment="1" applyProtection="1">
      <alignment horizontal="center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8" fillId="0" borderId="0" xfId="0" applyFont="1" applyAlignment="1"/>
    <xf numFmtId="0" fontId="30" fillId="0" borderId="0" xfId="0" applyFont="1" applyBorder="1" applyAlignment="1">
      <alignment horizontal="left"/>
    </xf>
    <xf numFmtId="0" fontId="25" fillId="0" borderId="0" xfId="0" applyFont="1" applyAlignment="1"/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7" fillId="0" borderId="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0" xfId="0" applyFont="1" applyAlignment="1"/>
    <xf numFmtId="0" fontId="40" fillId="0" borderId="0" xfId="0" applyFont="1" applyAlignment="1"/>
    <xf numFmtId="0" fontId="42" fillId="0" borderId="0" xfId="0" applyFont="1"/>
    <xf numFmtId="0" fontId="43" fillId="0" borderId="0" xfId="0" applyFont="1"/>
    <xf numFmtId="0" fontId="43" fillId="0" borderId="0" xfId="0" applyFont="1" applyAlignment="1"/>
    <xf numFmtId="0" fontId="31" fillId="0" borderId="1" xfId="0" applyFont="1" applyFill="1" applyBorder="1" applyAlignment="1">
      <alignment horizontal="center"/>
    </xf>
    <xf numFmtId="0" fontId="44" fillId="0" borderId="1" xfId="0" applyFont="1" applyFill="1" applyBorder="1" applyAlignment="1"/>
    <xf numFmtId="0" fontId="22" fillId="0" borderId="1" xfId="0" applyFont="1" applyFill="1" applyBorder="1" applyAlignment="1"/>
    <xf numFmtId="0" fontId="45" fillId="0" borderId="1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5" xfId="0" applyFont="1" applyFill="1" applyBorder="1" applyAlignment="1"/>
    <xf numFmtId="1" fontId="37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7" xfId="0" applyFont="1" applyBorder="1" applyAlignment="1"/>
    <xf numFmtId="0" fontId="29" fillId="0" borderId="0" xfId="0" applyFont="1" applyAlignment="1">
      <alignment horizontal="left"/>
    </xf>
    <xf numFmtId="0" fontId="47" fillId="0" borderId="0" xfId="0" applyFont="1" applyAlignment="1"/>
    <xf numFmtId="0" fontId="29" fillId="0" borderId="0" xfId="0" applyFont="1" applyBorder="1" applyAlignment="1">
      <alignment horizontal="left"/>
    </xf>
    <xf numFmtId="0" fontId="48" fillId="0" borderId="0" xfId="0" applyFont="1" applyBorder="1" applyAlignment="1"/>
    <xf numFmtId="0" fontId="12" fillId="0" borderId="0" xfId="0" applyFont="1" applyBorder="1" applyAlignment="1"/>
    <xf numFmtId="0" fontId="47" fillId="0" borderId="0" xfId="0" applyFont="1" applyBorder="1" applyAlignment="1"/>
    <xf numFmtId="0" fontId="12" fillId="0" borderId="0" xfId="0" applyFont="1" applyBorder="1" applyAlignment="1">
      <alignment horizontal="left"/>
    </xf>
    <xf numFmtId="0" fontId="11" fillId="0" borderId="7" xfId="0" applyFont="1" applyBorder="1" applyAlignment="1"/>
    <xf numFmtId="0" fontId="11" fillId="0" borderId="0" xfId="0" applyFont="1" applyAlignment="1"/>
    <xf numFmtId="0" fontId="4" fillId="0" borderId="7" xfId="0" applyFont="1" applyBorder="1" applyAlignment="1"/>
    <xf numFmtId="0" fontId="21" fillId="0" borderId="0" xfId="0" applyFont="1" applyAlignment="1"/>
    <xf numFmtId="0" fontId="50" fillId="0" borderId="0" xfId="0" applyFont="1" applyAlignment="1"/>
    <xf numFmtId="0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5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/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2" fillId="0" borderId="1" xfId="0" applyFont="1" applyBorder="1" applyAlignment="1">
      <alignment horizontal="center"/>
    </xf>
    <xf numFmtId="164" fontId="41" fillId="0" borderId="1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center"/>
    </xf>
    <xf numFmtId="1" fontId="37" fillId="0" borderId="1" xfId="0" applyNumberFormat="1" applyFont="1" applyBorder="1" applyAlignment="1">
      <alignment horizontal="center" vertical="center"/>
    </xf>
    <xf numFmtId="165" fontId="4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" fillId="0" borderId="0" xfId="0" applyFont="1"/>
    <xf numFmtId="0" fontId="54" fillId="0" borderId="1" xfId="0" applyFont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8" fillId="0" borderId="0" xfId="0" applyFont="1"/>
    <xf numFmtId="165" fontId="0" fillId="0" borderId="0" xfId="0" applyNumberFormat="1"/>
    <xf numFmtId="49" fontId="46" fillId="0" borderId="6" xfId="0" applyNumberFormat="1" applyFont="1" applyBorder="1" applyAlignment="1">
      <alignment horizontal="center" textRotation="90"/>
    </xf>
    <xf numFmtId="0" fontId="21" fillId="0" borderId="0" xfId="0" applyFont="1" applyAlignment="1">
      <alignment horizontal="left"/>
    </xf>
    <xf numFmtId="1" fontId="5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9" fillId="0" borderId="1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41" fillId="0" borderId="6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59" fillId="0" borderId="2" xfId="0" applyFont="1" applyBorder="1" applyAlignment="1">
      <alignment horizontal="center" vertical="center" wrapText="1"/>
    </xf>
    <xf numFmtId="0" fontId="22" fillId="0" borderId="17" xfId="0" applyFont="1" applyFill="1" applyBorder="1" applyAlignment="1"/>
    <xf numFmtId="0" fontId="60" fillId="0" borderId="1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0" fillId="0" borderId="0" xfId="0" applyBorder="1"/>
    <xf numFmtId="0" fontId="5" fillId="0" borderId="0" xfId="0" applyFont="1"/>
    <xf numFmtId="0" fontId="0" fillId="0" borderId="7" xfId="0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165" fontId="62" fillId="3" borderId="18" xfId="0" applyNumberFormat="1" applyFont="1" applyFill="1" applyBorder="1" applyAlignment="1">
      <alignment horizontal="center" vertical="center" wrapText="1"/>
    </xf>
    <xf numFmtId="165" fontId="62" fillId="3" borderId="19" xfId="0" applyNumberFormat="1" applyFont="1" applyFill="1" applyBorder="1" applyAlignment="1">
      <alignment horizontal="center" vertical="center" wrapText="1"/>
    </xf>
    <xf numFmtId="165" fontId="63" fillId="0" borderId="0" xfId="0" applyNumberFormat="1" applyFont="1"/>
    <xf numFmtId="165" fontId="56" fillId="2" borderId="1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6" xfId="0" applyFont="1" applyBorder="1" applyAlignment="1">
      <alignment horizontal="center" textRotation="90"/>
    </xf>
    <xf numFmtId="0" fontId="46" fillId="0" borderId="5" xfId="0" applyFont="1" applyBorder="1" applyAlignment="1">
      <alignment horizontal="center" textRotation="90"/>
    </xf>
    <xf numFmtId="49" fontId="46" fillId="0" borderId="6" xfId="0" applyNumberFormat="1" applyFont="1" applyBorder="1" applyAlignment="1">
      <alignment horizontal="center" textRotation="90"/>
    </xf>
    <xf numFmtId="49" fontId="46" fillId="0" borderId="8" xfId="0" applyNumberFormat="1" applyFont="1" applyBorder="1" applyAlignment="1">
      <alignment horizontal="center" textRotation="90"/>
    </xf>
    <xf numFmtId="0" fontId="46" fillId="0" borderId="1" xfId="0" applyFont="1" applyBorder="1" applyAlignment="1">
      <alignment horizontal="center" textRotation="90"/>
    </xf>
    <xf numFmtId="0" fontId="46" fillId="0" borderId="1" xfId="0" applyFont="1" applyBorder="1" applyAlignment="1">
      <alignment horizontal="center"/>
    </xf>
    <xf numFmtId="49" fontId="46" fillId="0" borderId="3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49" fontId="46" fillId="0" borderId="1" xfId="0" applyNumberFormat="1" applyFont="1" applyBorder="1" applyAlignment="1">
      <alignment horizontal="center" textRotation="90"/>
    </xf>
    <xf numFmtId="0" fontId="35" fillId="0" borderId="6" xfId="0" applyFont="1" applyBorder="1" applyAlignment="1">
      <alignment horizontal="center" textRotation="90"/>
    </xf>
    <xf numFmtId="0" fontId="35" fillId="0" borderId="8" xfId="0" applyFont="1" applyBorder="1" applyAlignment="1">
      <alignment horizontal="center" textRotation="90"/>
    </xf>
    <xf numFmtId="0" fontId="35" fillId="0" borderId="5" xfId="0" applyFont="1" applyBorder="1" applyAlignment="1">
      <alignment horizontal="center" textRotation="90"/>
    </xf>
    <xf numFmtId="0" fontId="35" fillId="0" borderId="6" xfId="0" applyFont="1" applyBorder="1" applyAlignment="1">
      <alignment horizontal="center" textRotation="90" wrapText="1"/>
    </xf>
    <xf numFmtId="0" fontId="35" fillId="0" borderId="8" xfId="0" applyFont="1" applyBorder="1" applyAlignment="1">
      <alignment horizontal="center" textRotation="90" wrapText="1"/>
    </xf>
    <xf numFmtId="0" fontId="35" fillId="0" borderId="5" xfId="0" applyFont="1" applyBorder="1" applyAlignment="1">
      <alignment horizontal="center" textRotation="90" wrapText="1"/>
    </xf>
    <xf numFmtId="49" fontId="46" fillId="0" borderId="1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4.4" x14ac:dyDescent="0.3"/>
  <cols>
    <col min="1" max="55" width="2.6640625" customWidth="1"/>
    <col min="257" max="311" width="2.6640625" customWidth="1"/>
    <col min="513" max="567" width="2.6640625" customWidth="1"/>
    <col min="769" max="823" width="2.6640625" customWidth="1"/>
    <col min="1025" max="1079" width="2.6640625" customWidth="1"/>
    <col min="1281" max="1335" width="2.6640625" customWidth="1"/>
    <col min="1537" max="1591" width="2.6640625" customWidth="1"/>
    <col min="1793" max="1847" width="2.6640625" customWidth="1"/>
    <col min="2049" max="2103" width="2.6640625" customWidth="1"/>
    <col min="2305" max="2359" width="2.6640625" customWidth="1"/>
    <col min="2561" max="2615" width="2.6640625" customWidth="1"/>
    <col min="2817" max="2871" width="2.6640625" customWidth="1"/>
    <col min="3073" max="3127" width="2.6640625" customWidth="1"/>
    <col min="3329" max="3383" width="2.6640625" customWidth="1"/>
    <col min="3585" max="3639" width="2.6640625" customWidth="1"/>
    <col min="3841" max="3895" width="2.6640625" customWidth="1"/>
    <col min="4097" max="4151" width="2.6640625" customWidth="1"/>
    <col min="4353" max="4407" width="2.6640625" customWidth="1"/>
    <col min="4609" max="4663" width="2.6640625" customWidth="1"/>
    <col min="4865" max="4919" width="2.6640625" customWidth="1"/>
    <col min="5121" max="5175" width="2.6640625" customWidth="1"/>
    <col min="5377" max="5431" width="2.6640625" customWidth="1"/>
    <col min="5633" max="5687" width="2.6640625" customWidth="1"/>
    <col min="5889" max="5943" width="2.6640625" customWidth="1"/>
    <col min="6145" max="6199" width="2.6640625" customWidth="1"/>
    <col min="6401" max="6455" width="2.6640625" customWidth="1"/>
    <col min="6657" max="6711" width="2.6640625" customWidth="1"/>
    <col min="6913" max="6967" width="2.6640625" customWidth="1"/>
    <col min="7169" max="7223" width="2.6640625" customWidth="1"/>
    <col min="7425" max="7479" width="2.6640625" customWidth="1"/>
    <col min="7681" max="7735" width="2.6640625" customWidth="1"/>
    <col min="7937" max="7991" width="2.6640625" customWidth="1"/>
    <col min="8193" max="8247" width="2.6640625" customWidth="1"/>
    <col min="8449" max="8503" width="2.6640625" customWidth="1"/>
    <col min="8705" max="8759" width="2.6640625" customWidth="1"/>
    <col min="8961" max="9015" width="2.6640625" customWidth="1"/>
    <col min="9217" max="9271" width="2.6640625" customWidth="1"/>
    <col min="9473" max="9527" width="2.6640625" customWidth="1"/>
    <col min="9729" max="9783" width="2.6640625" customWidth="1"/>
    <col min="9985" max="10039" width="2.6640625" customWidth="1"/>
    <col min="10241" max="10295" width="2.6640625" customWidth="1"/>
    <col min="10497" max="10551" width="2.6640625" customWidth="1"/>
    <col min="10753" max="10807" width="2.6640625" customWidth="1"/>
    <col min="11009" max="11063" width="2.6640625" customWidth="1"/>
    <col min="11265" max="11319" width="2.6640625" customWidth="1"/>
    <col min="11521" max="11575" width="2.6640625" customWidth="1"/>
    <col min="11777" max="11831" width="2.6640625" customWidth="1"/>
    <col min="12033" max="12087" width="2.6640625" customWidth="1"/>
    <col min="12289" max="12343" width="2.6640625" customWidth="1"/>
    <col min="12545" max="12599" width="2.6640625" customWidth="1"/>
    <col min="12801" max="12855" width="2.6640625" customWidth="1"/>
    <col min="13057" max="13111" width="2.6640625" customWidth="1"/>
    <col min="13313" max="13367" width="2.6640625" customWidth="1"/>
    <col min="13569" max="13623" width="2.6640625" customWidth="1"/>
    <col min="13825" max="13879" width="2.6640625" customWidth="1"/>
    <col min="14081" max="14135" width="2.6640625" customWidth="1"/>
    <col min="14337" max="14391" width="2.6640625" customWidth="1"/>
    <col min="14593" max="14647" width="2.6640625" customWidth="1"/>
    <col min="14849" max="14903" width="2.6640625" customWidth="1"/>
    <col min="15105" max="15159" width="2.6640625" customWidth="1"/>
    <col min="15361" max="15415" width="2.6640625" customWidth="1"/>
    <col min="15617" max="15671" width="2.6640625" customWidth="1"/>
    <col min="15873" max="15927" width="2.6640625" customWidth="1"/>
    <col min="16129" max="16183" width="2.6640625" customWidth="1"/>
  </cols>
  <sheetData>
    <row r="1" spans="1:430" ht="15.75" customHeight="1" x14ac:dyDescent="0.35">
      <c r="A1" s="182" t="s">
        <v>12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" x14ac:dyDescent="0.35">
      <c r="A2" s="183" t="s">
        <v>13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3">
      <c r="A4" s="184" t="s">
        <v>20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</row>
    <row r="5" spans="1:430" ht="18.75" x14ac:dyDescent="0.3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3">
      <c r="A7" s="11" t="s">
        <v>17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3">
      <c r="A8" s="7" t="s">
        <v>14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188" t="s">
        <v>106</v>
      </c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3">
      <c r="A9" s="11" t="s">
        <v>15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9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5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105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2" thickBot="1" x14ac:dyDescent="0.35">
      <c r="A11" s="186" t="s">
        <v>21</v>
      </c>
      <c r="B11" s="187"/>
      <c r="C11" s="173" t="s">
        <v>22</v>
      </c>
      <c r="D11" s="174"/>
      <c r="E11" s="174"/>
      <c r="F11" s="174"/>
      <c r="G11" s="175"/>
      <c r="H11" s="173" t="s">
        <v>23</v>
      </c>
      <c r="I11" s="174"/>
      <c r="J11" s="174"/>
      <c r="K11" s="175"/>
      <c r="L11" s="173" t="s">
        <v>24</v>
      </c>
      <c r="M11" s="174"/>
      <c r="N11" s="174"/>
      <c r="O11" s="175"/>
      <c r="P11" s="173" t="s">
        <v>25</v>
      </c>
      <c r="Q11" s="174"/>
      <c r="R11" s="174"/>
      <c r="S11" s="174"/>
      <c r="T11" s="175"/>
      <c r="U11" s="173" t="s">
        <v>26</v>
      </c>
      <c r="V11" s="174"/>
      <c r="W11" s="174"/>
      <c r="X11" s="175"/>
      <c r="Y11" s="173" t="s">
        <v>27</v>
      </c>
      <c r="Z11" s="174"/>
      <c r="AA11" s="174"/>
      <c r="AB11" s="175"/>
      <c r="AC11" s="173" t="s">
        <v>28</v>
      </c>
      <c r="AD11" s="174"/>
      <c r="AE11" s="174"/>
      <c r="AF11" s="174"/>
      <c r="AG11" s="175"/>
      <c r="AH11" s="13" t="s">
        <v>29</v>
      </c>
      <c r="AI11" s="13"/>
      <c r="AJ11" s="14"/>
      <c r="AK11" s="15"/>
      <c r="AL11" s="173" t="s">
        <v>30</v>
      </c>
      <c r="AM11" s="174"/>
      <c r="AN11" s="174"/>
      <c r="AO11" s="174"/>
      <c r="AP11" s="175"/>
      <c r="AQ11" s="173" t="s">
        <v>31</v>
      </c>
      <c r="AR11" s="174"/>
      <c r="AS11" s="174"/>
      <c r="AT11" s="174"/>
      <c r="AU11" s="175"/>
      <c r="AV11" s="173" t="s">
        <v>32</v>
      </c>
      <c r="AW11" s="174"/>
      <c r="AX11" s="174"/>
      <c r="AY11" s="175"/>
      <c r="AZ11" s="173" t="s">
        <v>33</v>
      </c>
      <c r="BA11" s="174"/>
      <c r="BB11" s="175"/>
    </row>
    <row r="12" spans="1:430" ht="15" x14ac:dyDescent="0.25">
      <c r="A12" s="176"/>
      <c r="B12" s="177"/>
      <c r="C12" s="16" t="s">
        <v>34</v>
      </c>
      <c r="D12" s="16" t="s">
        <v>35</v>
      </c>
      <c r="E12" s="16" t="s">
        <v>36</v>
      </c>
      <c r="F12" s="16" t="s">
        <v>37</v>
      </c>
      <c r="G12" s="16" t="s">
        <v>38</v>
      </c>
      <c r="H12" s="16" t="s">
        <v>39</v>
      </c>
      <c r="I12" s="16" t="s">
        <v>40</v>
      </c>
      <c r="J12" s="16" t="s">
        <v>41</v>
      </c>
      <c r="K12" s="16" t="s">
        <v>42</v>
      </c>
      <c r="L12" s="16" t="s">
        <v>43</v>
      </c>
      <c r="M12" s="16" t="s">
        <v>44</v>
      </c>
      <c r="N12" s="16" t="s">
        <v>45</v>
      </c>
      <c r="O12" s="16" t="s">
        <v>46</v>
      </c>
      <c r="P12" s="16" t="s">
        <v>47</v>
      </c>
      <c r="Q12" s="16" t="s">
        <v>35</v>
      </c>
      <c r="R12" s="16" t="s">
        <v>36</v>
      </c>
      <c r="S12" s="16" t="s">
        <v>37</v>
      </c>
      <c r="T12" s="16" t="s">
        <v>48</v>
      </c>
      <c r="U12" s="16" t="s">
        <v>49</v>
      </c>
      <c r="V12" s="16" t="s">
        <v>50</v>
      </c>
      <c r="W12" s="16" t="s">
        <v>51</v>
      </c>
      <c r="X12" s="16" t="s">
        <v>52</v>
      </c>
      <c r="Y12" s="16" t="s">
        <v>53</v>
      </c>
      <c r="Z12" s="16" t="s">
        <v>54</v>
      </c>
      <c r="AA12" s="16" t="s">
        <v>55</v>
      </c>
      <c r="AB12" s="16" t="s">
        <v>56</v>
      </c>
      <c r="AC12" s="16" t="s">
        <v>57</v>
      </c>
      <c r="AD12" s="16" t="s">
        <v>35</v>
      </c>
      <c r="AE12" s="16" t="s">
        <v>36</v>
      </c>
      <c r="AF12" s="16" t="s">
        <v>37</v>
      </c>
      <c r="AG12" s="16" t="s">
        <v>48</v>
      </c>
      <c r="AH12" s="16" t="s">
        <v>49</v>
      </c>
      <c r="AI12" s="16" t="s">
        <v>50</v>
      </c>
      <c r="AJ12" s="16" t="s">
        <v>51</v>
      </c>
      <c r="AK12" s="16" t="s">
        <v>52</v>
      </c>
      <c r="AL12" s="16" t="s">
        <v>58</v>
      </c>
      <c r="AM12" s="16" t="s">
        <v>44</v>
      </c>
      <c r="AN12" s="16" t="s">
        <v>45</v>
      </c>
      <c r="AO12" s="16" t="s">
        <v>46</v>
      </c>
      <c r="AP12" s="16" t="s">
        <v>59</v>
      </c>
      <c r="AQ12" s="16" t="s">
        <v>60</v>
      </c>
      <c r="AR12" s="16" t="s">
        <v>61</v>
      </c>
      <c r="AS12" s="16" t="s">
        <v>62</v>
      </c>
      <c r="AT12" s="16" t="s">
        <v>63</v>
      </c>
      <c r="AU12" s="16" t="s">
        <v>64</v>
      </c>
      <c r="AV12" s="16" t="s">
        <v>50</v>
      </c>
      <c r="AW12" s="16" t="s">
        <v>51</v>
      </c>
      <c r="AX12" s="16" t="s">
        <v>52</v>
      </c>
      <c r="AY12" s="16" t="s">
        <v>53</v>
      </c>
      <c r="AZ12" s="16" t="s">
        <v>54</v>
      </c>
      <c r="BA12" s="16" t="s">
        <v>55</v>
      </c>
      <c r="BB12" s="17" t="s">
        <v>56</v>
      </c>
    </row>
    <row r="13" spans="1:430" x14ac:dyDescent="0.3">
      <c r="A13" s="178" t="s">
        <v>65</v>
      </c>
      <c r="B13" s="179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66</v>
      </c>
      <c r="AL13" s="19" t="s">
        <v>67</v>
      </c>
      <c r="AM13" s="19" t="s">
        <v>68</v>
      </c>
      <c r="AN13" s="19" t="s">
        <v>69</v>
      </c>
      <c r="AO13" s="19" t="s">
        <v>70</v>
      </c>
      <c r="AP13" s="19" t="s">
        <v>71</v>
      </c>
      <c r="AQ13" s="19" t="s">
        <v>72</v>
      </c>
      <c r="AR13" s="19" t="s">
        <v>73</v>
      </c>
      <c r="AS13" s="19" t="s">
        <v>74</v>
      </c>
      <c r="AT13" s="19" t="s">
        <v>75</v>
      </c>
      <c r="AU13" s="19" t="s">
        <v>76</v>
      </c>
      <c r="AV13" s="19" t="s">
        <v>77</v>
      </c>
      <c r="AW13" s="19" t="s">
        <v>78</v>
      </c>
      <c r="AX13" s="19" t="s">
        <v>79</v>
      </c>
      <c r="AY13" s="19" t="s">
        <v>80</v>
      </c>
      <c r="AZ13" s="19" t="s">
        <v>81</v>
      </c>
      <c r="BA13" s="19" t="s">
        <v>82</v>
      </c>
      <c r="BB13" s="20" t="s">
        <v>83</v>
      </c>
    </row>
    <row r="14" spans="1:430" ht="15.6" x14ac:dyDescent="0.3">
      <c r="A14" s="180"/>
      <c r="B14" s="181" t="s">
        <v>84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</row>
    <row r="15" spans="1:430" ht="15.6" x14ac:dyDescent="0.3">
      <c r="A15" s="180"/>
      <c r="B15" s="21" t="s">
        <v>85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86</v>
      </c>
      <c r="M15" s="25"/>
      <c r="N15" s="25"/>
      <c r="O15" s="25"/>
      <c r="P15" s="25"/>
      <c r="Q15" s="25"/>
      <c r="R15" s="25"/>
      <c r="S15" s="23"/>
      <c r="T15" s="26" t="s">
        <v>87</v>
      </c>
      <c r="U15" s="24" t="s">
        <v>86</v>
      </c>
      <c r="V15" s="24" t="s">
        <v>86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86</v>
      </c>
      <c r="AH15" s="25"/>
      <c r="AI15" s="25"/>
      <c r="AJ15" s="25"/>
      <c r="AK15" s="23"/>
      <c r="AL15" s="22"/>
      <c r="AM15" s="22"/>
      <c r="AN15" s="24"/>
      <c r="AO15" s="27" t="s">
        <v>88</v>
      </c>
      <c r="AP15" s="24" t="s">
        <v>86</v>
      </c>
      <c r="AQ15" s="24" t="s">
        <v>86</v>
      </c>
      <c r="AR15" s="24" t="s">
        <v>86</v>
      </c>
      <c r="AS15" s="24" t="s">
        <v>86</v>
      </c>
      <c r="AT15" s="24" t="s">
        <v>86</v>
      </c>
      <c r="AU15" s="24" t="s">
        <v>86</v>
      </c>
      <c r="AV15" s="24" t="s">
        <v>86</v>
      </c>
      <c r="AW15" s="24" t="s">
        <v>86</v>
      </c>
      <c r="AX15" s="24" t="s">
        <v>86</v>
      </c>
      <c r="AY15" s="24" t="s">
        <v>86</v>
      </c>
      <c r="AZ15" s="24" t="s">
        <v>86</v>
      </c>
      <c r="BA15" s="24" t="s">
        <v>86</v>
      </c>
      <c r="BB15" s="24" t="s">
        <v>86</v>
      </c>
    </row>
    <row r="16" spans="1:430" ht="15.6" x14ac:dyDescent="0.3">
      <c r="A16" s="180"/>
      <c r="B16" s="28" t="s">
        <v>89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86</v>
      </c>
      <c r="M16" s="25"/>
      <c r="N16" s="25"/>
      <c r="O16" s="25"/>
      <c r="P16" s="25"/>
      <c r="Q16" s="25"/>
      <c r="R16" s="25"/>
      <c r="S16" s="23"/>
      <c r="T16" s="26" t="s">
        <v>87</v>
      </c>
      <c r="U16" s="24" t="s">
        <v>86</v>
      </c>
      <c r="V16" s="24" t="s">
        <v>86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86</v>
      </c>
      <c r="AH16" s="25"/>
      <c r="AI16" s="25"/>
      <c r="AJ16" s="25"/>
      <c r="AK16" s="23"/>
      <c r="AL16" s="22"/>
      <c r="AM16" s="22"/>
      <c r="AN16" s="1"/>
      <c r="AO16" s="27" t="s">
        <v>88</v>
      </c>
      <c r="AP16" s="24" t="s">
        <v>90</v>
      </c>
      <c r="AQ16" s="24" t="s">
        <v>86</v>
      </c>
      <c r="AR16" s="24" t="s">
        <v>86</v>
      </c>
      <c r="AS16" s="24" t="s">
        <v>86</v>
      </c>
      <c r="AT16" s="24" t="s">
        <v>86</v>
      </c>
      <c r="AU16" s="24" t="s">
        <v>86</v>
      </c>
      <c r="AV16" s="24" t="s">
        <v>86</v>
      </c>
      <c r="AW16" s="24" t="s">
        <v>86</v>
      </c>
      <c r="AX16" s="24" t="s">
        <v>86</v>
      </c>
      <c r="AY16" s="24" t="s">
        <v>86</v>
      </c>
      <c r="AZ16" s="24" t="s">
        <v>86</v>
      </c>
      <c r="BA16" s="24" t="s">
        <v>86</v>
      </c>
      <c r="BB16" s="24" t="s">
        <v>86</v>
      </c>
    </row>
    <row r="17" spans="1:57" ht="15.6" x14ac:dyDescent="0.3">
      <c r="A17" s="180"/>
      <c r="B17" s="28" t="s">
        <v>91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86</v>
      </c>
      <c r="M17" s="25"/>
      <c r="N17" s="25"/>
      <c r="O17" s="25"/>
      <c r="P17" s="25"/>
      <c r="Q17" s="25"/>
      <c r="R17" s="25"/>
      <c r="S17" s="23"/>
      <c r="T17" s="26" t="s">
        <v>87</v>
      </c>
      <c r="U17" s="24" t="s">
        <v>86</v>
      </c>
      <c r="V17" s="24" t="s">
        <v>86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86</v>
      </c>
      <c r="AH17" s="25"/>
      <c r="AI17" s="25"/>
      <c r="AJ17" s="25"/>
      <c r="AK17" s="23"/>
      <c r="AL17" s="22"/>
      <c r="AM17" s="22"/>
      <c r="AN17" s="1"/>
      <c r="AO17" s="27" t="s">
        <v>88</v>
      </c>
      <c r="AP17" s="24" t="s">
        <v>90</v>
      </c>
      <c r="AQ17" s="24" t="s">
        <v>86</v>
      </c>
      <c r="AR17" s="24" t="s">
        <v>86</v>
      </c>
      <c r="AS17" s="24" t="s">
        <v>86</v>
      </c>
      <c r="AT17" s="24" t="s">
        <v>86</v>
      </c>
      <c r="AU17" s="24" t="s">
        <v>86</v>
      </c>
      <c r="AV17" s="24" t="s">
        <v>86</v>
      </c>
      <c r="AW17" s="24" t="s">
        <v>86</v>
      </c>
      <c r="AX17" s="24" t="s">
        <v>86</v>
      </c>
      <c r="AY17" s="24" t="s">
        <v>86</v>
      </c>
      <c r="AZ17" s="24" t="s">
        <v>86</v>
      </c>
      <c r="BA17" s="24" t="s">
        <v>86</v>
      </c>
      <c r="BB17" s="24" t="s">
        <v>86</v>
      </c>
    </row>
    <row r="18" spans="1:57" ht="15.6" x14ac:dyDescent="0.3">
      <c r="A18" s="180"/>
      <c r="B18" s="28" t="s">
        <v>92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86</v>
      </c>
      <c r="M18" s="25"/>
      <c r="N18" s="25"/>
      <c r="O18" s="25"/>
      <c r="P18" s="25"/>
      <c r="Q18" s="25"/>
      <c r="R18" s="25"/>
      <c r="S18" s="23"/>
      <c r="T18" s="26" t="s">
        <v>87</v>
      </c>
      <c r="U18" s="24" t="s">
        <v>86</v>
      </c>
      <c r="V18" s="24" t="s">
        <v>86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86</v>
      </c>
      <c r="AH18" s="25"/>
      <c r="AI18" s="25"/>
      <c r="AJ18" s="25"/>
      <c r="AK18" s="23"/>
      <c r="AL18" s="22"/>
      <c r="AM18" s="22"/>
      <c r="AN18" s="1"/>
      <c r="AO18" s="27" t="s">
        <v>88</v>
      </c>
      <c r="AP18" s="24" t="s">
        <v>90</v>
      </c>
      <c r="AQ18" s="24" t="s">
        <v>86</v>
      </c>
      <c r="AR18" s="24" t="s">
        <v>86</v>
      </c>
      <c r="AS18" s="24" t="s">
        <v>86</v>
      </c>
      <c r="AT18" s="24" t="s">
        <v>86</v>
      </c>
      <c r="AU18" s="24" t="s">
        <v>86</v>
      </c>
      <c r="AV18" s="24" t="s">
        <v>86</v>
      </c>
      <c r="AW18" s="24" t="s">
        <v>86</v>
      </c>
      <c r="AX18" s="24" t="s">
        <v>86</v>
      </c>
      <c r="AY18" s="24" t="s">
        <v>86</v>
      </c>
      <c r="AZ18" s="24" t="s">
        <v>86</v>
      </c>
      <c r="BA18" s="24" t="s">
        <v>86</v>
      </c>
      <c r="BB18" s="24" t="s">
        <v>86</v>
      </c>
      <c r="BE18">
        <f>52-17</f>
        <v>35</v>
      </c>
    </row>
    <row r="19" spans="1:57" ht="15.6" x14ac:dyDescent="0.3">
      <c r="A19" s="180"/>
      <c r="B19" s="28" t="s">
        <v>93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86</v>
      </c>
      <c r="M19" s="25"/>
      <c r="N19" s="25"/>
      <c r="O19" s="25"/>
      <c r="P19" s="25"/>
      <c r="Q19" s="25"/>
      <c r="R19" s="25"/>
      <c r="S19" s="23"/>
      <c r="T19" s="27" t="s">
        <v>88</v>
      </c>
      <c r="U19" s="24" t="s">
        <v>86</v>
      </c>
      <c r="V19" s="24" t="s">
        <v>86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86</v>
      </c>
      <c r="AH19" s="29"/>
      <c r="AI19" s="29"/>
      <c r="AJ19" s="29"/>
      <c r="AK19" s="23"/>
      <c r="AL19" s="22"/>
      <c r="AM19" s="22"/>
      <c r="AN19" s="27"/>
      <c r="AO19" s="24" t="s">
        <v>94</v>
      </c>
      <c r="AP19" s="30" t="s">
        <v>94</v>
      </c>
      <c r="AQ19" s="24" t="s">
        <v>95</v>
      </c>
      <c r="AR19" s="24" t="s">
        <v>95</v>
      </c>
      <c r="AS19" s="24" t="s">
        <v>95</v>
      </c>
      <c r="AT19" s="24" t="s">
        <v>95</v>
      </c>
      <c r="AU19" s="24" t="s">
        <v>95</v>
      </c>
      <c r="AV19" s="24" t="s">
        <v>95</v>
      </c>
      <c r="AW19" s="24" t="s">
        <v>95</v>
      </c>
      <c r="AX19" s="24" t="s">
        <v>95</v>
      </c>
      <c r="AY19" s="24" t="s">
        <v>95</v>
      </c>
      <c r="AZ19" s="24" t="s">
        <v>95</v>
      </c>
      <c r="BA19" s="24" t="s">
        <v>95</v>
      </c>
      <c r="BB19" s="24" t="s">
        <v>95</v>
      </c>
    </row>
    <row r="20" spans="1:57" ht="15.6" x14ac:dyDescent="0.3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</row>
    <row r="21" spans="1:57" ht="15.6" x14ac:dyDescent="0.3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9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6" x14ac:dyDescent="0.3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7.399999999999999" x14ac:dyDescent="0.3">
      <c r="A23" s="31"/>
      <c r="C23" s="40" t="s">
        <v>96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9</v>
      </c>
      <c r="W23" s="41" t="s">
        <v>9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3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90</v>
      </c>
      <c r="AA24" s="42" t="s">
        <v>97</v>
      </c>
      <c r="AH24" s="35"/>
      <c r="AI24" s="42"/>
      <c r="AV24" t="s">
        <v>9</v>
      </c>
    </row>
    <row r="25" spans="1:57" x14ac:dyDescent="0.3">
      <c r="A25" s="31"/>
      <c r="C25" s="44"/>
      <c r="D25" s="42" t="s">
        <v>98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94</v>
      </c>
      <c r="AA25" s="42" t="s">
        <v>99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3">
      <c r="A26" s="31"/>
      <c r="C26" s="26" t="s">
        <v>87</v>
      </c>
      <c r="D26" s="42" t="s">
        <v>100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101</v>
      </c>
      <c r="AA26" s="42" t="s">
        <v>102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3">
      <c r="A27" s="31"/>
      <c r="C27" s="35"/>
      <c r="D27" s="42" t="s">
        <v>103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88</v>
      </c>
      <c r="AA27" s="42" t="s">
        <v>104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3"/>
  </sheetData>
  <mergeCells count="22"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  <mergeCell ref="AZ11:BB11"/>
    <mergeCell ref="A12:B12"/>
    <mergeCell ref="A13:B13"/>
    <mergeCell ref="A14:A20"/>
    <mergeCell ref="B14:BB14"/>
    <mergeCell ref="B20:BB2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view="pageLayout" zoomScaleNormal="100" workbookViewId="0">
      <selection activeCell="K5" sqref="J5:K5"/>
    </sheetView>
  </sheetViews>
  <sheetFormatPr defaultColWidth="5.5546875" defaultRowHeight="14.4" x14ac:dyDescent="0.3"/>
  <cols>
    <col min="1" max="1" width="7.6640625" style="41" customWidth="1"/>
    <col min="2" max="14" width="2" style="41" customWidth="1"/>
    <col min="15" max="15" width="2.5546875" style="41" customWidth="1"/>
    <col min="16" max="16" width="2.109375" style="41" customWidth="1"/>
    <col min="17" max="17" width="2.6640625" style="41" customWidth="1"/>
    <col min="18" max="36" width="2" style="41" customWidth="1"/>
    <col min="37" max="37" width="2.44140625" style="41" customWidth="1"/>
    <col min="38" max="39" width="2.5546875" style="41" customWidth="1"/>
    <col min="40" max="52" width="2" style="41" customWidth="1"/>
    <col min="53" max="53" width="2.109375" style="41" customWidth="1"/>
    <col min="54" max="54" width="3.6640625" style="41" customWidth="1"/>
    <col min="55" max="55" width="5.6640625" style="41" customWidth="1"/>
    <col min="56" max="56" width="4.6640625" style="41" customWidth="1"/>
    <col min="57" max="57" width="4.109375" style="41" customWidth="1"/>
    <col min="58" max="58" width="2.88671875" style="41" customWidth="1"/>
    <col min="59" max="59" width="6.33203125" style="41" customWidth="1"/>
    <col min="60" max="16384" width="5.5546875" style="41"/>
  </cols>
  <sheetData>
    <row r="1" spans="1:67" s="66" customFormat="1" ht="15" customHeight="1" x14ac:dyDescent="0.3">
      <c r="A1" s="184" t="s">
        <v>255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65"/>
    </row>
    <row r="2" spans="1:67" ht="15.6" x14ac:dyDescent="0.3">
      <c r="R2" s="190" t="s">
        <v>13</v>
      </c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</row>
    <row r="3" spans="1:67" s="55" customFormat="1" ht="15.6" x14ac:dyDescent="0.3">
      <c r="A3" s="191" t="s">
        <v>123</v>
      </c>
      <c r="B3" s="191"/>
      <c r="C3" s="191"/>
      <c r="D3" s="191"/>
      <c r="E3" s="191"/>
      <c r="F3" s="191"/>
      <c r="G3" s="191"/>
      <c r="H3" s="191"/>
      <c r="I3" s="191"/>
      <c r="J3" s="191"/>
      <c r="K3" s="54"/>
      <c r="L3" s="54"/>
      <c r="M3" s="54"/>
      <c r="N3" s="54"/>
      <c r="O3" s="54"/>
      <c r="P3" s="54"/>
      <c r="Q3" s="54"/>
      <c r="R3" s="54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8" t="s">
        <v>119</v>
      </c>
      <c r="BA3" s="78"/>
      <c r="BB3" s="78"/>
      <c r="BC3" s="78"/>
      <c r="BD3" s="79"/>
      <c r="BE3" s="79"/>
      <c r="BF3" s="78"/>
    </row>
    <row r="4" spans="1:67" s="56" customFormat="1" ht="15.6" x14ac:dyDescent="0.3">
      <c r="A4" s="99" t="s">
        <v>117</v>
      </c>
      <c r="B4" s="99"/>
      <c r="C4" s="99"/>
      <c r="D4" s="100"/>
      <c r="E4" s="100"/>
      <c r="F4" s="100"/>
      <c r="G4" s="100"/>
      <c r="H4" s="100"/>
      <c r="I4" s="87" t="s">
        <v>120</v>
      </c>
      <c r="J4" s="101"/>
      <c r="K4" s="102"/>
      <c r="L4" s="102"/>
      <c r="M4" s="102"/>
      <c r="N4" s="99" t="s">
        <v>121</v>
      </c>
      <c r="O4" s="99"/>
      <c r="P4" s="99"/>
      <c r="Q4" s="99"/>
      <c r="R4" s="88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0"/>
      <c r="AY4" s="80"/>
      <c r="AZ4" s="78" t="s">
        <v>107</v>
      </c>
      <c r="BA4" s="78"/>
      <c r="BB4" s="78"/>
      <c r="BC4" s="78"/>
      <c r="BD4" s="78"/>
      <c r="BE4" s="78"/>
      <c r="BF4" s="78"/>
      <c r="BH4" s="41"/>
    </row>
    <row r="5" spans="1:67" s="56" customFormat="1" ht="15.6" x14ac:dyDescent="0.3">
      <c r="A5" s="89" t="s">
        <v>108</v>
      </c>
      <c r="B5" s="89"/>
      <c r="C5" s="89"/>
      <c r="D5" s="89"/>
      <c r="E5" s="89"/>
      <c r="F5" s="89"/>
      <c r="G5" s="89"/>
      <c r="H5" s="89"/>
      <c r="I5" s="89"/>
      <c r="J5" s="89"/>
      <c r="K5" s="88" t="s">
        <v>256</v>
      </c>
      <c r="L5" s="7"/>
      <c r="M5" s="7"/>
      <c r="N5" s="127"/>
      <c r="O5" s="127"/>
      <c r="P5" s="127"/>
      <c r="Q5" s="127"/>
      <c r="R5" s="127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2"/>
      <c r="AY5" s="82"/>
      <c r="AZ5" s="83" t="s">
        <v>238</v>
      </c>
      <c r="BA5" s="84"/>
      <c r="BB5" s="84"/>
      <c r="BC5" s="84"/>
      <c r="BD5" s="84"/>
      <c r="BE5" s="84"/>
      <c r="BF5" s="84"/>
      <c r="BG5" s="58"/>
      <c r="BH5" s="41"/>
    </row>
    <row r="6" spans="1:67" ht="20.399999999999999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7"/>
      <c r="Q6" s="77"/>
      <c r="R6" s="192" t="s">
        <v>109</v>
      </c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78"/>
      <c r="AS6" s="78"/>
      <c r="AT6" s="78"/>
      <c r="AU6" s="78"/>
      <c r="AV6" s="78"/>
      <c r="AW6" s="78"/>
      <c r="AX6" s="84"/>
      <c r="AY6" s="84"/>
      <c r="AZ6" s="84"/>
      <c r="BA6" s="84"/>
      <c r="BB6" s="84"/>
      <c r="BC6" s="84"/>
      <c r="BD6" s="84"/>
      <c r="BE6" s="84"/>
      <c r="BF6" s="84"/>
      <c r="BG6" s="3"/>
    </row>
    <row r="7" spans="1:67" ht="15" x14ac:dyDescent="0.25">
      <c r="A7" s="85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7"/>
      <c r="Q7" s="77"/>
      <c r="R7" s="77"/>
      <c r="S7" s="77"/>
      <c r="T7" s="86"/>
      <c r="U7" s="86"/>
      <c r="V7" s="82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77"/>
      <c r="AO7" s="77"/>
      <c r="AP7" s="78"/>
      <c r="AQ7" s="78"/>
      <c r="AR7" s="78"/>
      <c r="AS7" s="78"/>
      <c r="AT7" s="78"/>
      <c r="AU7" s="78"/>
      <c r="AV7" s="78"/>
      <c r="AW7" s="78"/>
      <c r="AX7" s="84"/>
      <c r="AY7" s="84"/>
      <c r="AZ7" s="84"/>
      <c r="BA7" s="84"/>
      <c r="BB7" s="84"/>
      <c r="BC7" s="84"/>
      <c r="BD7" s="84"/>
      <c r="BE7" s="84"/>
      <c r="BF7" s="84"/>
      <c r="BG7" s="3"/>
    </row>
    <row r="8" spans="1:67" ht="12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</row>
    <row r="9" spans="1:67" ht="30.75" customHeight="1" x14ac:dyDescent="0.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93" t="s">
        <v>254</v>
      </c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78"/>
      <c r="BC9" s="78"/>
      <c r="BD9" s="78"/>
      <c r="BE9" s="78"/>
      <c r="BF9" s="78"/>
    </row>
    <row r="10" spans="1:67" ht="15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7"/>
      <c r="Q10" s="77"/>
      <c r="R10" s="77"/>
      <c r="S10" s="84"/>
      <c r="T10" s="84"/>
      <c r="U10" s="84"/>
      <c r="V10" s="84"/>
      <c r="W10" s="84"/>
      <c r="X10" s="48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78"/>
      <c r="AZ10" s="78"/>
      <c r="BA10" s="78"/>
      <c r="BB10" s="78"/>
      <c r="BC10" s="78"/>
      <c r="BD10" s="78"/>
      <c r="BE10" s="78"/>
      <c r="BF10" s="78"/>
    </row>
    <row r="11" spans="1:67" ht="12.75" customHeight="1" x14ac:dyDescent="0.25"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</row>
    <row r="12" spans="1:67" s="59" customFormat="1" ht="13.2" x14ac:dyDescent="0.25">
      <c r="A12" s="59" t="s">
        <v>110</v>
      </c>
      <c r="BB12" s="59" t="s">
        <v>111</v>
      </c>
    </row>
    <row r="13" spans="1:67" ht="12" customHeight="1" x14ac:dyDescent="0.25">
      <c r="H13" s="45"/>
      <c r="I13" s="45"/>
      <c r="O13" s="57"/>
      <c r="AX13" s="41" t="s">
        <v>9</v>
      </c>
    </row>
    <row r="14" spans="1:67" s="68" customFormat="1" ht="20.25" customHeight="1" x14ac:dyDescent="0.25">
      <c r="A14" s="195" t="s">
        <v>239</v>
      </c>
      <c r="B14" s="197" t="s">
        <v>124</v>
      </c>
      <c r="C14" s="198"/>
      <c r="D14" s="198"/>
      <c r="E14" s="199"/>
      <c r="F14" s="200" t="s">
        <v>136</v>
      </c>
      <c r="G14" s="197" t="s">
        <v>125</v>
      </c>
      <c r="H14" s="198"/>
      <c r="I14" s="199"/>
      <c r="J14" s="200" t="s">
        <v>137</v>
      </c>
      <c r="K14" s="197" t="s">
        <v>126</v>
      </c>
      <c r="L14" s="198"/>
      <c r="M14" s="198"/>
      <c r="N14" s="199"/>
      <c r="O14" s="197" t="s">
        <v>127</v>
      </c>
      <c r="P14" s="198"/>
      <c r="Q14" s="198"/>
      <c r="R14" s="199"/>
      <c r="S14" s="200" t="s">
        <v>138</v>
      </c>
      <c r="T14" s="197" t="s">
        <v>128</v>
      </c>
      <c r="U14" s="198"/>
      <c r="V14" s="199"/>
      <c r="W14" s="204" t="s">
        <v>139</v>
      </c>
      <c r="X14" s="205" t="s">
        <v>129</v>
      </c>
      <c r="Y14" s="205"/>
      <c r="Z14" s="205"/>
      <c r="AA14" s="204" t="s">
        <v>140</v>
      </c>
      <c r="AB14" s="197" t="s">
        <v>130</v>
      </c>
      <c r="AC14" s="198"/>
      <c r="AD14" s="198"/>
      <c r="AE14" s="199"/>
      <c r="AF14" s="204" t="s">
        <v>141</v>
      </c>
      <c r="AG14" s="206" t="s">
        <v>131</v>
      </c>
      <c r="AH14" s="207"/>
      <c r="AI14" s="208"/>
      <c r="AJ14" s="209" t="s">
        <v>142</v>
      </c>
      <c r="AK14" s="206" t="s">
        <v>132</v>
      </c>
      <c r="AL14" s="207"/>
      <c r="AM14" s="207"/>
      <c r="AN14" s="208"/>
      <c r="AO14" s="206" t="s">
        <v>133</v>
      </c>
      <c r="AP14" s="207"/>
      <c r="AQ14" s="207"/>
      <c r="AR14" s="208"/>
      <c r="AS14" s="202" t="s">
        <v>143</v>
      </c>
      <c r="AT14" s="206" t="s">
        <v>134</v>
      </c>
      <c r="AU14" s="207"/>
      <c r="AV14" s="208"/>
      <c r="AW14" s="202" t="s">
        <v>144</v>
      </c>
      <c r="AX14" s="216" t="s">
        <v>135</v>
      </c>
      <c r="AY14" s="216"/>
      <c r="AZ14" s="216"/>
      <c r="BA14" s="216"/>
      <c r="BB14" s="217" t="s">
        <v>112</v>
      </c>
      <c r="BC14" s="218"/>
      <c r="BD14" s="213" t="s">
        <v>118</v>
      </c>
      <c r="BE14" s="213" t="s">
        <v>11</v>
      </c>
      <c r="BF14" s="210" t="s">
        <v>10</v>
      </c>
      <c r="BG14" s="210" t="s">
        <v>113</v>
      </c>
      <c r="BH14" s="213" t="s">
        <v>114</v>
      </c>
    </row>
    <row r="15" spans="1:67" s="67" customFormat="1" ht="50.25" customHeight="1" x14ac:dyDescent="0.25">
      <c r="A15" s="196"/>
      <c r="B15" s="126" t="s">
        <v>145</v>
      </c>
      <c r="C15" s="126" t="s">
        <v>146</v>
      </c>
      <c r="D15" s="126" t="s">
        <v>147</v>
      </c>
      <c r="E15" s="126" t="s">
        <v>148</v>
      </c>
      <c r="F15" s="201"/>
      <c r="G15" s="126" t="s">
        <v>149</v>
      </c>
      <c r="H15" s="126" t="s">
        <v>150</v>
      </c>
      <c r="I15" s="126" t="s">
        <v>151</v>
      </c>
      <c r="J15" s="201"/>
      <c r="K15" s="126" t="s">
        <v>152</v>
      </c>
      <c r="L15" s="126" t="s">
        <v>153</v>
      </c>
      <c r="M15" s="126" t="s">
        <v>154</v>
      </c>
      <c r="N15" s="126" t="s">
        <v>155</v>
      </c>
      <c r="O15" s="126" t="s">
        <v>145</v>
      </c>
      <c r="P15" s="126" t="s">
        <v>146</v>
      </c>
      <c r="Q15" s="126" t="s">
        <v>147</v>
      </c>
      <c r="R15" s="126" t="s">
        <v>148</v>
      </c>
      <c r="S15" s="201"/>
      <c r="T15" s="126" t="s">
        <v>156</v>
      </c>
      <c r="U15" s="126" t="s">
        <v>157</v>
      </c>
      <c r="V15" s="126" t="s">
        <v>158</v>
      </c>
      <c r="W15" s="200"/>
      <c r="X15" s="126" t="s">
        <v>159</v>
      </c>
      <c r="Y15" s="126" t="s">
        <v>160</v>
      </c>
      <c r="Z15" s="126" t="s">
        <v>161</v>
      </c>
      <c r="AA15" s="200"/>
      <c r="AB15" s="126" t="s">
        <v>159</v>
      </c>
      <c r="AC15" s="126" t="s">
        <v>160</v>
      </c>
      <c r="AD15" s="126" t="s">
        <v>161</v>
      </c>
      <c r="AE15" s="126" t="s">
        <v>162</v>
      </c>
      <c r="AF15" s="200"/>
      <c r="AG15" s="126" t="s">
        <v>149</v>
      </c>
      <c r="AH15" s="126" t="s">
        <v>150</v>
      </c>
      <c r="AI15" s="126" t="s">
        <v>151</v>
      </c>
      <c r="AJ15" s="202"/>
      <c r="AK15" s="126" t="s">
        <v>163</v>
      </c>
      <c r="AL15" s="126" t="s">
        <v>164</v>
      </c>
      <c r="AM15" s="126" t="s">
        <v>165</v>
      </c>
      <c r="AN15" s="126" t="s">
        <v>166</v>
      </c>
      <c r="AO15" s="126" t="s">
        <v>145</v>
      </c>
      <c r="AP15" s="126" t="s">
        <v>146</v>
      </c>
      <c r="AQ15" s="126" t="s">
        <v>147</v>
      </c>
      <c r="AR15" s="126" t="s">
        <v>148</v>
      </c>
      <c r="AS15" s="203"/>
      <c r="AT15" s="126" t="s">
        <v>149</v>
      </c>
      <c r="AU15" s="126" t="s">
        <v>150</v>
      </c>
      <c r="AV15" s="126" t="s">
        <v>151</v>
      </c>
      <c r="AW15" s="203"/>
      <c r="AX15" s="126" t="s">
        <v>152</v>
      </c>
      <c r="AY15" s="126" t="s">
        <v>153</v>
      </c>
      <c r="AZ15" s="126" t="s">
        <v>154</v>
      </c>
      <c r="BA15" s="126" t="s">
        <v>155</v>
      </c>
      <c r="BB15" s="210" t="s">
        <v>115</v>
      </c>
      <c r="BC15" s="210" t="s">
        <v>116</v>
      </c>
      <c r="BD15" s="214"/>
      <c r="BE15" s="214"/>
      <c r="BF15" s="211"/>
      <c r="BG15" s="211"/>
      <c r="BH15" s="214"/>
      <c r="BK15" s="68"/>
      <c r="BL15" s="68"/>
      <c r="BM15" s="68"/>
      <c r="BN15" s="68"/>
      <c r="BO15" s="68"/>
    </row>
    <row r="16" spans="1:67" s="67" customFormat="1" ht="16.5" customHeight="1" x14ac:dyDescent="0.25">
      <c r="A16" s="103" t="s">
        <v>65</v>
      </c>
      <c r="B16" s="104"/>
      <c r="C16" s="104">
        <f t="shared" ref="C16:S16" si="0">B16+1</f>
        <v>1</v>
      </c>
      <c r="D16" s="104">
        <f t="shared" si="0"/>
        <v>2</v>
      </c>
      <c r="E16" s="104">
        <f t="shared" si="0"/>
        <v>3</v>
      </c>
      <c r="F16" s="104">
        <f t="shared" si="0"/>
        <v>4</v>
      </c>
      <c r="G16" s="104">
        <f t="shared" si="0"/>
        <v>5</v>
      </c>
      <c r="H16" s="104">
        <f t="shared" si="0"/>
        <v>6</v>
      </c>
      <c r="I16" s="104">
        <f t="shared" si="0"/>
        <v>7</v>
      </c>
      <c r="J16" s="104">
        <f t="shared" si="0"/>
        <v>8</v>
      </c>
      <c r="K16" s="104">
        <f t="shared" si="0"/>
        <v>9</v>
      </c>
      <c r="L16" s="104">
        <f t="shared" si="0"/>
        <v>10</v>
      </c>
      <c r="M16" s="104">
        <f t="shared" si="0"/>
        <v>11</v>
      </c>
      <c r="N16" s="104">
        <f t="shared" si="0"/>
        <v>12</v>
      </c>
      <c r="O16" s="104">
        <f t="shared" si="0"/>
        <v>13</v>
      </c>
      <c r="P16" s="104">
        <f t="shared" si="0"/>
        <v>14</v>
      </c>
      <c r="Q16" s="104">
        <f t="shared" si="0"/>
        <v>15</v>
      </c>
      <c r="R16" s="104">
        <f t="shared" si="0"/>
        <v>16</v>
      </c>
      <c r="S16" s="104">
        <f t="shared" si="0"/>
        <v>17</v>
      </c>
      <c r="T16" s="104">
        <v>19</v>
      </c>
      <c r="U16" s="104">
        <v>20</v>
      </c>
      <c r="V16" s="104">
        <v>21</v>
      </c>
      <c r="W16" s="104">
        <v>22</v>
      </c>
      <c r="X16" s="104">
        <v>23</v>
      </c>
      <c r="Y16" s="104">
        <v>24</v>
      </c>
      <c r="Z16" s="104">
        <v>25</v>
      </c>
      <c r="AA16" s="104">
        <v>26</v>
      </c>
      <c r="AB16" s="104">
        <v>27</v>
      </c>
      <c r="AC16" s="104">
        <v>28</v>
      </c>
      <c r="AD16" s="104">
        <v>29</v>
      </c>
      <c r="AE16" s="104">
        <f>AD16+1</f>
        <v>30</v>
      </c>
      <c r="AF16" s="104">
        <v>31</v>
      </c>
      <c r="AG16" s="105">
        <v>32</v>
      </c>
      <c r="AH16" s="105">
        <v>33</v>
      </c>
      <c r="AI16" s="105">
        <v>34</v>
      </c>
      <c r="AJ16" s="106">
        <v>35</v>
      </c>
      <c r="AK16" s="106">
        <v>36</v>
      </c>
      <c r="AL16" s="106">
        <v>37</v>
      </c>
      <c r="AM16" s="133">
        <v>38</v>
      </c>
      <c r="AN16" s="133">
        <v>39</v>
      </c>
      <c r="AO16" s="133">
        <v>40</v>
      </c>
      <c r="AP16" s="133">
        <v>41</v>
      </c>
      <c r="AQ16" s="133">
        <v>42</v>
      </c>
      <c r="AR16" s="133">
        <v>43</v>
      </c>
      <c r="AS16" s="133">
        <v>44</v>
      </c>
      <c r="AT16" s="133">
        <v>45</v>
      </c>
      <c r="AU16" s="133">
        <v>46</v>
      </c>
      <c r="AV16" s="133">
        <v>47</v>
      </c>
      <c r="AW16" s="133">
        <v>48</v>
      </c>
      <c r="AX16" s="133">
        <v>49</v>
      </c>
      <c r="AY16" s="133">
        <v>50</v>
      </c>
      <c r="AZ16" s="133">
        <v>51</v>
      </c>
      <c r="BA16" s="133">
        <v>52</v>
      </c>
      <c r="BB16" s="212"/>
      <c r="BC16" s="212"/>
      <c r="BD16" s="215"/>
      <c r="BE16" s="215"/>
      <c r="BF16" s="212"/>
      <c r="BG16" s="212"/>
      <c r="BH16" s="215"/>
    </row>
    <row r="17" spans="1:60" customFormat="1" x14ac:dyDescent="0.3">
      <c r="A17" s="70" t="s">
        <v>240</v>
      </c>
      <c r="B17" s="71"/>
      <c r="C17" s="71"/>
      <c r="D17" s="71"/>
      <c r="E17" s="71"/>
      <c r="F17" s="71"/>
      <c r="G17" s="71"/>
      <c r="H17" s="71"/>
      <c r="I17" s="23"/>
      <c r="J17" s="23"/>
      <c r="K17" s="134" t="s">
        <v>244</v>
      </c>
      <c r="L17" s="25"/>
      <c r="M17" s="25"/>
      <c r="N17" s="25"/>
      <c r="O17" s="25"/>
      <c r="P17" s="25"/>
      <c r="Q17" s="25"/>
      <c r="R17" s="23"/>
      <c r="S17" s="61"/>
      <c r="T17" s="134" t="s">
        <v>244</v>
      </c>
      <c r="U17" s="134" t="s">
        <v>244</v>
      </c>
      <c r="V17" s="25"/>
      <c r="W17" s="72"/>
      <c r="X17" s="72"/>
      <c r="Y17" s="72"/>
      <c r="Z17" s="71"/>
      <c r="AA17" s="134"/>
      <c r="AB17" s="71"/>
      <c r="AC17" s="71"/>
      <c r="AD17" s="23"/>
      <c r="AE17" s="23"/>
      <c r="AF17" s="134" t="s">
        <v>244</v>
      </c>
      <c r="AG17" s="25"/>
      <c r="AH17" s="25"/>
      <c r="AI17" s="25"/>
      <c r="AJ17" s="23"/>
      <c r="AK17" s="71"/>
      <c r="AL17" s="138" t="s">
        <v>245</v>
      </c>
      <c r="AM17" s="138" t="s">
        <v>246</v>
      </c>
      <c r="AN17" s="136" t="s">
        <v>244</v>
      </c>
      <c r="AO17" s="136" t="s">
        <v>244</v>
      </c>
      <c r="AP17" s="134" t="s">
        <v>244</v>
      </c>
      <c r="AQ17" s="134" t="s">
        <v>244</v>
      </c>
      <c r="AR17" s="134" t="s">
        <v>244</v>
      </c>
      <c r="AS17" s="134" t="s">
        <v>244</v>
      </c>
      <c r="AT17" s="134" t="s">
        <v>244</v>
      </c>
      <c r="AU17" s="134" t="s">
        <v>244</v>
      </c>
      <c r="AV17" s="134" t="s">
        <v>244</v>
      </c>
      <c r="AW17" s="134" t="s">
        <v>244</v>
      </c>
      <c r="AX17" s="134" t="s">
        <v>244</v>
      </c>
      <c r="AY17" s="134" t="s">
        <v>244</v>
      </c>
      <c r="AZ17" s="134" t="s">
        <v>244</v>
      </c>
      <c r="BA17" s="134" t="s">
        <v>244</v>
      </c>
      <c r="BB17" s="131">
        <v>32</v>
      </c>
      <c r="BC17" s="107">
        <f>BB17*6</f>
        <v>192</v>
      </c>
      <c r="BD17" s="60">
        <v>1</v>
      </c>
      <c r="BE17" s="60">
        <v>1</v>
      </c>
      <c r="BF17" s="60"/>
      <c r="BG17" s="60">
        <v>18</v>
      </c>
      <c r="BH17" s="62">
        <f>BB17+BD17+BE17+BF17+BG17</f>
        <v>52</v>
      </c>
    </row>
    <row r="18" spans="1:60" customFormat="1" x14ac:dyDescent="0.3">
      <c r="A18" s="73" t="s">
        <v>89</v>
      </c>
      <c r="B18" s="71"/>
      <c r="C18" s="71"/>
      <c r="D18" s="71"/>
      <c r="E18" s="71"/>
      <c r="F18" s="71"/>
      <c r="G18" s="71"/>
      <c r="H18" s="71"/>
      <c r="I18" s="23"/>
      <c r="J18" s="23"/>
      <c r="K18" s="134" t="s">
        <v>244</v>
      </c>
      <c r="L18" s="25"/>
      <c r="M18" s="25"/>
      <c r="N18" s="25"/>
      <c r="O18" s="25"/>
      <c r="P18" s="25"/>
      <c r="Q18" s="25"/>
      <c r="R18" s="23"/>
      <c r="S18" s="61"/>
      <c r="T18" s="134" t="s">
        <v>244</v>
      </c>
      <c r="U18" s="134" t="s">
        <v>244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34" t="s">
        <v>244</v>
      </c>
      <c r="AG18" s="25"/>
      <c r="AH18" s="25"/>
      <c r="AI18" s="25"/>
      <c r="AJ18" s="23"/>
      <c r="AK18" s="71"/>
      <c r="AL18" s="135"/>
      <c r="AM18" s="138" t="s">
        <v>245</v>
      </c>
      <c r="AN18" s="138" t="s">
        <v>246</v>
      </c>
      <c r="AO18" s="136" t="s">
        <v>244</v>
      </c>
      <c r="AP18" s="134" t="s">
        <v>244</v>
      </c>
      <c r="AQ18" s="134" t="s">
        <v>244</v>
      </c>
      <c r="AR18" s="134" t="s">
        <v>244</v>
      </c>
      <c r="AS18" s="134" t="s">
        <v>244</v>
      </c>
      <c r="AT18" s="134" t="s">
        <v>244</v>
      </c>
      <c r="AU18" s="134" t="s">
        <v>244</v>
      </c>
      <c r="AV18" s="134" t="s">
        <v>244</v>
      </c>
      <c r="AW18" s="134" t="s">
        <v>244</v>
      </c>
      <c r="AX18" s="134" t="s">
        <v>244</v>
      </c>
      <c r="AY18" s="134" t="s">
        <v>244</v>
      </c>
      <c r="AZ18" s="134" t="s">
        <v>244</v>
      </c>
      <c r="BA18" s="134" t="s">
        <v>244</v>
      </c>
      <c r="BB18" s="131">
        <v>33</v>
      </c>
      <c r="BC18" s="107">
        <f>BB18*6</f>
        <v>198</v>
      </c>
      <c r="BD18" s="60">
        <v>1</v>
      </c>
      <c r="BE18" s="60">
        <v>1</v>
      </c>
      <c r="BF18" s="60"/>
      <c r="BG18" s="60">
        <v>17</v>
      </c>
      <c r="BH18" s="62">
        <f t="shared" ref="BH18:BH24" si="1">BB18+BD18+BE18+BF18+BG18</f>
        <v>52</v>
      </c>
    </row>
    <row r="19" spans="1:60" customFormat="1" x14ac:dyDescent="0.3">
      <c r="A19" s="73" t="s">
        <v>91</v>
      </c>
      <c r="B19" s="71"/>
      <c r="C19" s="71"/>
      <c r="D19" s="71"/>
      <c r="E19" s="71"/>
      <c r="F19" s="71"/>
      <c r="G19" s="71"/>
      <c r="H19" s="71"/>
      <c r="I19" s="23"/>
      <c r="J19" s="23"/>
      <c r="K19" s="134" t="s">
        <v>244</v>
      </c>
      <c r="L19" s="25"/>
      <c r="M19" s="25"/>
      <c r="N19" s="25"/>
      <c r="O19" s="25"/>
      <c r="P19" s="25"/>
      <c r="Q19" s="25"/>
      <c r="R19" s="23"/>
      <c r="S19" s="61"/>
      <c r="T19" s="134" t="s">
        <v>244</v>
      </c>
      <c r="U19" s="134" t="s">
        <v>244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34" t="s">
        <v>244</v>
      </c>
      <c r="AG19" s="25"/>
      <c r="AH19" s="25"/>
      <c r="AI19" s="25"/>
      <c r="AJ19" s="23"/>
      <c r="AK19" s="71"/>
      <c r="AL19" s="135"/>
      <c r="AM19" s="138" t="s">
        <v>245</v>
      </c>
      <c r="AN19" s="138" t="s">
        <v>246</v>
      </c>
      <c r="AO19" s="136" t="s">
        <v>244</v>
      </c>
      <c r="AP19" s="134" t="s">
        <v>244</v>
      </c>
      <c r="AQ19" s="134" t="s">
        <v>244</v>
      </c>
      <c r="AR19" s="134" t="s">
        <v>244</v>
      </c>
      <c r="AS19" s="134" t="s">
        <v>244</v>
      </c>
      <c r="AT19" s="134" t="s">
        <v>244</v>
      </c>
      <c r="AU19" s="134" t="s">
        <v>244</v>
      </c>
      <c r="AV19" s="134" t="s">
        <v>244</v>
      </c>
      <c r="AW19" s="134" t="s">
        <v>244</v>
      </c>
      <c r="AX19" s="134" t="s">
        <v>244</v>
      </c>
      <c r="AY19" s="134" t="s">
        <v>244</v>
      </c>
      <c r="AZ19" s="134" t="s">
        <v>244</v>
      </c>
      <c r="BA19" s="134" t="s">
        <v>244</v>
      </c>
      <c r="BB19" s="131">
        <v>33</v>
      </c>
      <c r="BC19" s="107">
        <f>BB19*6.5</f>
        <v>214.5</v>
      </c>
      <c r="BD19" s="60">
        <v>1</v>
      </c>
      <c r="BE19" s="60">
        <v>1</v>
      </c>
      <c r="BF19" s="60"/>
      <c r="BG19" s="60">
        <v>17</v>
      </c>
      <c r="BH19" s="62">
        <f t="shared" si="1"/>
        <v>52</v>
      </c>
    </row>
    <row r="20" spans="1:60" customFormat="1" x14ac:dyDescent="0.3">
      <c r="A20" s="73" t="s">
        <v>92</v>
      </c>
      <c r="B20" s="71"/>
      <c r="C20" s="71"/>
      <c r="D20" s="71"/>
      <c r="E20" s="71"/>
      <c r="F20" s="71"/>
      <c r="G20" s="71"/>
      <c r="H20" s="71"/>
      <c r="I20" s="23"/>
      <c r="J20" s="23"/>
      <c r="K20" s="134" t="s">
        <v>244</v>
      </c>
      <c r="L20" s="25"/>
      <c r="M20" s="25"/>
      <c r="N20" s="25"/>
      <c r="O20" s="25"/>
      <c r="P20" s="25"/>
      <c r="Q20" s="25"/>
      <c r="R20" s="23"/>
      <c r="S20" s="61"/>
      <c r="T20" s="134" t="s">
        <v>244</v>
      </c>
      <c r="U20" s="134" t="s">
        <v>244</v>
      </c>
      <c r="V20" s="25"/>
      <c r="W20" s="72"/>
      <c r="X20" s="72"/>
      <c r="Y20" s="72"/>
      <c r="Z20" s="71"/>
      <c r="AA20" s="71"/>
      <c r="AB20" s="71"/>
      <c r="AC20" s="71"/>
      <c r="AD20" s="23"/>
      <c r="AE20" s="23"/>
      <c r="AF20" s="134" t="s">
        <v>244</v>
      </c>
      <c r="AG20" s="25"/>
      <c r="AH20" s="25"/>
      <c r="AI20" s="25"/>
      <c r="AJ20" s="23"/>
      <c r="AK20" s="71"/>
      <c r="AL20" s="135"/>
      <c r="AM20" s="138" t="s">
        <v>245</v>
      </c>
      <c r="AN20" s="138" t="s">
        <v>246</v>
      </c>
      <c r="AO20" s="136" t="s">
        <v>244</v>
      </c>
      <c r="AP20" s="134" t="s">
        <v>244</v>
      </c>
      <c r="AQ20" s="134" t="s">
        <v>244</v>
      </c>
      <c r="AR20" s="134" t="s">
        <v>244</v>
      </c>
      <c r="AS20" s="134" t="s">
        <v>244</v>
      </c>
      <c r="AT20" s="134" t="s">
        <v>244</v>
      </c>
      <c r="AU20" s="134" t="s">
        <v>244</v>
      </c>
      <c r="AV20" s="134" t="s">
        <v>244</v>
      </c>
      <c r="AW20" s="134" t="s">
        <v>244</v>
      </c>
      <c r="AX20" s="134" t="s">
        <v>244</v>
      </c>
      <c r="AY20" s="134" t="s">
        <v>244</v>
      </c>
      <c r="AZ20" s="134" t="s">
        <v>244</v>
      </c>
      <c r="BA20" s="134" t="s">
        <v>244</v>
      </c>
      <c r="BB20" s="132">
        <v>33</v>
      </c>
      <c r="BC20" s="76">
        <f>BB20*8-0.5</f>
        <v>263.5</v>
      </c>
      <c r="BD20" s="63">
        <v>1</v>
      </c>
      <c r="BE20" s="63">
        <v>1</v>
      </c>
      <c r="BF20" s="63"/>
      <c r="BG20" s="60">
        <v>17</v>
      </c>
      <c r="BH20" s="62">
        <f t="shared" si="1"/>
        <v>52</v>
      </c>
    </row>
    <row r="21" spans="1:60" customFormat="1" x14ac:dyDescent="0.3">
      <c r="A21" s="70" t="s">
        <v>19</v>
      </c>
      <c r="B21" s="71"/>
      <c r="C21" s="71"/>
      <c r="D21" s="71"/>
      <c r="E21" s="71"/>
      <c r="F21" s="71"/>
      <c r="G21" s="71"/>
      <c r="H21" s="71"/>
      <c r="I21" s="23"/>
      <c r="J21" s="23"/>
      <c r="K21" s="134" t="s">
        <v>244</v>
      </c>
      <c r="L21" s="25"/>
      <c r="M21" s="25"/>
      <c r="N21" s="25"/>
      <c r="O21" s="25"/>
      <c r="P21" s="25"/>
      <c r="Q21" s="25"/>
      <c r="R21" s="23"/>
      <c r="S21" s="61"/>
      <c r="T21" s="134" t="s">
        <v>244</v>
      </c>
      <c r="U21" s="134" t="s">
        <v>244</v>
      </c>
      <c r="V21" s="25"/>
      <c r="W21" s="72"/>
      <c r="X21" s="72"/>
      <c r="Y21" s="72"/>
      <c r="Z21" s="71"/>
      <c r="AA21" s="71"/>
      <c r="AB21" s="71"/>
      <c r="AC21" s="71"/>
      <c r="AD21" s="23"/>
      <c r="AE21" s="23"/>
      <c r="AF21" s="134" t="s">
        <v>244</v>
      </c>
      <c r="AG21" s="25"/>
      <c r="AH21" s="25"/>
      <c r="AI21" s="25"/>
      <c r="AJ21" s="23"/>
      <c r="AK21" s="71"/>
      <c r="AL21" s="135"/>
      <c r="AM21" s="138" t="s">
        <v>245</v>
      </c>
      <c r="AN21" s="138" t="s">
        <v>246</v>
      </c>
      <c r="AO21" s="136" t="s">
        <v>244</v>
      </c>
      <c r="AP21" s="134" t="s">
        <v>244</v>
      </c>
      <c r="AQ21" s="134" t="s">
        <v>244</v>
      </c>
      <c r="AR21" s="134" t="s">
        <v>244</v>
      </c>
      <c r="AS21" s="134" t="s">
        <v>244</v>
      </c>
      <c r="AT21" s="134" t="s">
        <v>244</v>
      </c>
      <c r="AU21" s="134" t="s">
        <v>244</v>
      </c>
      <c r="AV21" s="134" t="s">
        <v>244</v>
      </c>
      <c r="AW21" s="134" t="s">
        <v>244</v>
      </c>
      <c r="AX21" s="134" t="s">
        <v>244</v>
      </c>
      <c r="AY21" s="134" t="s">
        <v>244</v>
      </c>
      <c r="AZ21" s="134" t="s">
        <v>244</v>
      </c>
      <c r="BA21" s="134" t="s">
        <v>244</v>
      </c>
      <c r="BB21" s="132">
        <v>33</v>
      </c>
      <c r="BC21" s="76">
        <f>BB21*8.5</f>
        <v>280.5</v>
      </c>
      <c r="BD21" s="60">
        <v>1</v>
      </c>
      <c r="BE21" s="60">
        <v>1</v>
      </c>
      <c r="BF21" s="63"/>
      <c r="BG21" s="60">
        <v>17</v>
      </c>
      <c r="BH21" s="62">
        <f t="shared" si="1"/>
        <v>52</v>
      </c>
    </row>
    <row r="22" spans="1:60" customFormat="1" x14ac:dyDescent="0.3">
      <c r="A22" s="73" t="s">
        <v>241</v>
      </c>
      <c r="B22" s="71"/>
      <c r="C22" s="71"/>
      <c r="D22" s="71"/>
      <c r="E22" s="71"/>
      <c r="F22" s="71"/>
      <c r="G22" s="71"/>
      <c r="H22" s="71"/>
      <c r="I22" s="23"/>
      <c r="J22" s="23"/>
      <c r="K22" s="134" t="s">
        <v>244</v>
      </c>
      <c r="L22" s="25"/>
      <c r="M22" s="25"/>
      <c r="N22" s="25"/>
      <c r="O22" s="25"/>
      <c r="P22" s="25"/>
      <c r="Q22" s="25"/>
      <c r="R22" s="23"/>
      <c r="S22" s="61"/>
      <c r="T22" s="134" t="s">
        <v>244</v>
      </c>
      <c r="U22" s="134" t="s">
        <v>244</v>
      </c>
      <c r="V22" s="25"/>
      <c r="W22" s="72"/>
      <c r="X22" s="72"/>
      <c r="Y22" s="72"/>
      <c r="Z22" s="71"/>
      <c r="AA22" s="71"/>
      <c r="AB22" s="71"/>
      <c r="AC22" s="71"/>
      <c r="AD22" s="23"/>
      <c r="AE22" s="23"/>
      <c r="AF22" s="134" t="s">
        <v>244</v>
      </c>
      <c r="AG22" s="25"/>
      <c r="AH22" s="25"/>
      <c r="AI22" s="25"/>
      <c r="AJ22" s="23"/>
      <c r="AK22" s="71"/>
      <c r="AL22" s="135"/>
      <c r="AM22" s="138" t="s">
        <v>245</v>
      </c>
      <c r="AN22" s="138" t="s">
        <v>246</v>
      </c>
      <c r="AO22" s="136" t="s">
        <v>244</v>
      </c>
      <c r="AP22" s="134" t="s">
        <v>244</v>
      </c>
      <c r="AQ22" s="134" t="s">
        <v>244</v>
      </c>
      <c r="AR22" s="134" t="s">
        <v>244</v>
      </c>
      <c r="AS22" s="134" t="s">
        <v>244</v>
      </c>
      <c r="AT22" s="134" t="s">
        <v>244</v>
      </c>
      <c r="AU22" s="134" t="s">
        <v>244</v>
      </c>
      <c r="AV22" s="134" t="s">
        <v>244</v>
      </c>
      <c r="AW22" s="134" t="s">
        <v>244</v>
      </c>
      <c r="AX22" s="134" t="s">
        <v>244</v>
      </c>
      <c r="AY22" s="134" t="s">
        <v>244</v>
      </c>
      <c r="AZ22" s="134" t="s">
        <v>244</v>
      </c>
      <c r="BA22" s="134" t="s">
        <v>244</v>
      </c>
      <c r="BB22" s="132">
        <v>33</v>
      </c>
      <c r="BC22" s="76">
        <f>BB22*8.5</f>
        <v>280.5</v>
      </c>
      <c r="BD22" s="63">
        <v>1</v>
      </c>
      <c r="BE22" s="63">
        <v>1</v>
      </c>
      <c r="BF22" s="63"/>
      <c r="BG22" s="60">
        <v>17</v>
      </c>
      <c r="BH22" s="62">
        <f t="shared" si="1"/>
        <v>52</v>
      </c>
    </row>
    <row r="23" spans="1:60" customFormat="1" x14ac:dyDescent="0.3">
      <c r="A23" s="73" t="s">
        <v>242</v>
      </c>
      <c r="B23" s="71"/>
      <c r="C23" s="71"/>
      <c r="D23" s="71"/>
      <c r="E23" s="71"/>
      <c r="F23" s="71"/>
      <c r="G23" s="71"/>
      <c r="H23" s="71"/>
      <c r="I23" s="23"/>
      <c r="J23" s="23"/>
      <c r="K23" s="134" t="s">
        <v>244</v>
      </c>
      <c r="L23" s="25"/>
      <c r="M23" s="25"/>
      <c r="N23" s="25"/>
      <c r="O23" s="25"/>
      <c r="P23" s="25"/>
      <c r="Q23" s="25"/>
      <c r="R23" s="23"/>
      <c r="S23" s="61"/>
      <c r="T23" s="134" t="s">
        <v>244</v>
      </c>
      <c r="U23" s="134" t="s">
        <v>244</v>
      </c>
      <c r="V23" s="25"/>
      <c r="W23" s="72"/>
      <c r="X23" s="72"/>
      <c r="Y23" s="72"/>
      <c r="Z23" s="71"/>
      <c r="AA23" s="71"/>
      <c r="AB23" s="71"/>
      <c r="AC23" s="71"/>
      <c r="AD23" s="23"/>
      <c r="AE23" s="23"/>
      <c r="AF23" s="134" t="s">
        <v>244</v>
      </c>
      <c r="AG23" s="25"/>
      <c r="AH23" s="25"/>
      <c r="AI23" s="25"/>
      <c r="AJ23" s="23"/>
      <c r="AK23" s="71"/>
      <c r="AL23" s="135"/>
      <c r="AM23" s="138" t="s">
        <v>245</v>
      </c>
      <c r="AN23" s="140" t="s">
        <v>246</v>
      </c>
      <c r="AO23" s="141" t="s">
        <v>244</v>
      </c>
      <c r="AP23" s="134" t="s">
        <v>244</v>
      </c>
      <c r="AQ23" s="134" t="s">
        <v>244</v>
      </c>
      <c r="AR23" s="134" t="s">
        <v>244</v>
      </c>
      <c r="AS23" s="134" t="s">
        <v>244</v>
      </c>
      <c r="AT23" s="134" t="s">
        <v>244</v>
      </c>
      <c r="AU23" s="134" t="s">
        <v>244</v>
      </c>
      <c r="AV23" s="134" t="s">
        <v>244</v>
      </c>
      <c r="AW23" s="134" t="s">
        <v>244</v>
      </c>
      <c r="AX23" s="134" t="s">
        <v>244</v>
      </c>
      <c r="AY23" s="134" t="s">
        <v>244</v>
      </c>
      <c r="AZ23" s="134" t="s">
        <v>244</v>
      </c>
      <c r="BA23" s="134" t="s">
        <v>244</v>
      </c>
      <c r="BB23" s="132">
        <v>33</v>
      </c>
      <c r="BC23" s="76">
        <f>BB23*9</f>
        <v>297</v>
      </c>
      <c r="BD23" s="60">
        <v>1</v>
      </c>
      <c r="BE23" s="60">
        <v>1</v>
      </c>
      <c r="BF23" s="63"/>
      <c r="BG23" s="60">
        <v>17</v>
      </c>
      <c r="BH23" s="62">
        <f t="shared" si="1"/>
        <v>52</v>
      </c>
    </row>
    <row r="24" spans="1:60" customFormat="1" x14ac:dyDescent="0.3">
      <c r="A24" s="73" t="s">
        <v>243</v>
      </c>
      <c r="B24" s="71"/>
      <c r="C24" s="71"/>
      <c r="D24" s="71"/>
      <c r="E24" s="71"/>
      <c r="F24" s="71"/>
      <c r="G24" s="71"/>
      <c r="H24" s="71"/>
      <c r="I24" s="23"/>
      <c r="J24" s="23"/>
      <c r="K24" s="134" t="s">
        <v>244</v>
      </c>
      <c r="L24" s="25"/>
      <c r="M24" s="25"/>
      <c r="N24" s="25"/>
      <c r="O24" s="25"/>
      <c r="P24" s="25"/>
      <c r="Q24" s="25"/>
      <c r="R24" s="23"/>
      <c r="S24" s="61"/>
      <c r="T24" s="134" t="s">
        <v>244</v>
      </c>
      <c r="U24" s="134" t="s">
        <v>244</v>
      </c>
      <c r="V24" s="25"/>
      <c r="W24" s="72"/>
      <c r="X24" s="72"/>
      <c r="Y24" s="72"/>
      <c r="Z24" s="71"/>
      <c r="AA24" s="74"/>
      <c r="AB24" s="74"/>
      <c r="AC24" s="74"/>
      <c r="AD24" s="23"/>
      <c r="AE24" s="23"/>
      <c r="AF24" s="134" t="s">
        <v>244</v>
      </c>
      <c r="AG24" s="74"/>
      <c r="AH24" s="74"/>
      <c r="AI24" s="74"/>
      <c r="AJ24" s="23"/>
      <c r="AK24" s="71"/>
      <c r="AL24" s="135"/>
      <c r="AM24" s="139" t="s">
        <v>245</v>
      </c>
      <c r="AN24" s="142" t="s">
        <v>91</v>
      </c>
      <c r="AO24" s="142" t="s">
        <v>91</v>
      </c>
      <c r="AP24" s="137" t="s">
        <v>95</v>
      </c>
      <c r="AQ24" s="75" t="s">
        <v>95</v>
      </c>
      <c r="AR24" s="75" t="s">
        <v>95</v>
      </c>
      <c r="AS24" s="75" t="s">
        <v>95</v>
      </c>
      <c r="AT24" s="75" t="s">
        <v>95</v>
      </c>
      <c r="AU24" s="75" t="s">
        <v>95</v>
      </c>
      <c r="AV24" s="75" t="s">
        <v>95</v>
      </c>
      <c r="AW24" s="75" t="s">
        <v>95</v>
      </c>
      <c r="AX24" s="75" t="s">
        <v>95</v>
      </c>
      <c r="AY24" s="75" t="s">
        <v>95</v>
      </c>
      <c r="AZ24" s="75" t="s">
        <v>95</v>
      </c>
      <c r="BA24" s="75" t="s">
        <v>95</v>
      </c>
      <c r="BB24" s="63">
        <v>33</v>
      </c>
      <c r="BC24" s="76">
        <v>296.5</v>
      </c>
      <c r="BD24" s="63"/>
      <c r="BE24" s="63">
        <v>1</v>
      </c>
      <c r="BF24" s="63">
        <v>2</v>
      </c>
      <c r="BG24" s="63">
        <v>4</v>
      </c>
      <c r="BH24" s="62">
        <f t="shared" si="1"/>
        <v>40</v>
      </c>
    </row>
    <row r="25" spans="1:60" ht="1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4">
        <f t="shared" ref="BB25:BG25" si="2">SUM(BB17:BB24)</f>
        <v>263</v>
      </c>
      <c r="BC25" s="170">
        <f>BC24+BC23+BC22+BC21+BC20+BC19+BC18+BC17</f>
        <v>2022.5</v>
      </c>
      <c r="BD25" s="64">
        <f t="shared" si="2"/>
        <v>7</v>
      </c>
      <c r="BE25" s="64">
        <f t="shared" si="2"/>
        <v>8</v>
      </c>
      <c r="BF25" s="130">
        <f t="shared" si="2"/>
        <v>2</v>
      </c>
      <c r="BG25" s="64">
        <f t="shared" si="2"/>
        <v>124</v>
      </c>
      <c r="BH25" s="130">
        <f>SUM(BH17:BH24)</f>
        <v>404</v>
      </c>
    </row>
    <row r="26" spans="1:60" ht="1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</row>
    <row r="27" spans="1:60" ht="15" x14ac:dyDescent="0.25">
      <c r="AV27" s="171"/>
      <c r="AW27" s="171"/>
      <c r="AX27" s="171"/>
      <c r="AY27" s="171"/>
      <c r="AZ27" s="171"/>
      <c r="BA27" s="171"/>
      <c r="BB27" s="171"/>
      <c r="BC27" s="171"/>
      <c r="BD27" s="3"/>
    </row>
    <row r="28" spans="1:60" customFormat="1" ht="15.6" x14ac:dyDescent="0.3">
      <c r="A28" s="31"/>
      <c r="B28" s="90" t="s">
        <v>122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41" t="s">
        <v>9</v>
      </c>
      <c r="V28" s="41" t="s">
        <v>9</v>
      </c>
      <c r="W28" s="41"/>
      <c r="X28" s="41"/>
      <c r="Y28" s="41"/>
      <c r="Z28" s="41"/>
      <c r="AA28" s="41"/>
      <c r="AB28" s="41"/>
      <c r="AC28" s="41"/>
      <c r="AD28" s="41"/>
      <c r="AE28" s="41"/>
      <c r="BC28" s="108"/>
      <c r="BD28" s="108"/>
      <c r="BE28" s="108"/>
      <c r="BF28" s="108"/>
    </row>
    <row r="29" spans="1:60" customFormat="1" ht="16.5" customHeight="1" x14ac:dyDescent="0.3">
      <c r="A29" s="31"/>
      <c r="B29" s="61"/>
      <c r="C29" s="88" t="s">
        <v>98</v>
      </c>
      <c r="D29" s="88"/>
      <c r="E29" s="88"/>
      <c r="F29" s="88"/>
      <c r="G29" s="88"/>
      <c r="H29" s="88"/>
      <c r="I29" s="88"/>
      <c r="J29" s="88"/>
      <c r="K29" s="7"/>
      <c r="L29" s="7"/>
      <c r="M29" s="7"/>
      <c r="N29" s="7"/>
      <c r="O29" s="93"/>
      <c r="P29" s="88"/>
      <c r="Q29" s="88"/>
      <c r="R29" s="88"/>
      <c r="S29" s="7"/>
      <c r="T29" s="92"/>
      <c r="U29" s="88"/>
      <c r="V29" s="88"/>
      <c r="W29" s="88"/>
      <c r="X29" s="88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8"/>
      <c r="AJ29" s="88"/>
      <c r="AK29" s="88"/>
      <c r="AL29" s="88"/>
      <c r="AM29" s="88"/>
      <c r="AN29" s="41"/>
      <c r="AO29" s="142" t="s">
        <v>91</v>
      </c>
      <c r="AP29" s="7"/>
      <c r="AQ29" s="88" t="s">
        <v>99</v>
      </c>
      <c r="AR29" s="88"/>
      <c r="AS29" s="88"/>
      <c r="AT29" s="88"/>
      <c r="AU29" s="88"/>
      <c r="AV29" s="88"/>
      <c r="AW29" s="88"/>
      <c r="AX29" s="92"/>
      <c r="AY29" s="88"/>
      <c r="AZ29" s="2"/>
    </row>
    <row r="30" spans="1:60" customFormat="1" ht="15.6" x14ac:dyDescent="0.3">
      <c r="A30" s="31"/>
      <c r="B30" s="138" t="s">
        <v>246</v>
      </c>
      <c r="C30" s="88" t="s">
        <v>103</v>
      </c>
      <c r="D30" s="88"/>
      <c r="E30" s="88"/>
      <c r="F30" s="88"/>
      <c r="G30" s="88"/>
      <c r="H30" s="88"/>
      <c r="I30" s="88"/>
      <c r="J30" s="88"/>
      <c r="K30" s="7"/>
      <c r="L30" s="7"/>
      <c r="M30" s="7"/>
      <c r="N30" s="7"/>
      <c r="O30" s="94"/>
      <c r="P30" s="95"/>
      <c r="Q30" s="88"/>
      <c r="R30" s="88"/>
      <c r="S30" s="7"/>
      <c r="T30" s="96"/>
      <c r="U30" s="88"/>
      <c r="V30" s="88"/>
      <c r="W30" s="88"/>
      <c r="X30" s="88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8"/>
      <c r="AJ30" s="88"/>
      <c r="AK30" s="88"/>
      <c r="AL30" s="88"/>
      <c r="AM30" s="88"/>
      <c r="AN30" s="41"/>
      <c r="AO30" s="134" t="s">
        <v>244</v>
      </c>
      <c r="AP30" s="7"/>
      <c r="AQ30" s="88" t="s">
        <v>102</v>
      </c>
      <c r="AR30" s="88"/>
      <c r="AS30" s="88"/>
      <c r="AT30" s="88"/>
      <c r="AU30" s="88"/>
      <c r="AV30" s="88"/>
      <c r="AW30" s="88"/>
      <c r="AX30" s="96"/>
      <c r="AY30" s="88"/>
      <c r="AZ30" s="2"/>
    </row>
    <row r="31" spans="1:60" customFormat="1" ht="15.6" x14ac:dyDescent="0.3">
      <c r="A31" s="31"/>
      <c r="B31" s="92"/>
      <c r="C31" s="88"/>
      <c r="D31" s="88"/>
      <c r="E31" s="88"/>
      <c r="F31" s="88"/>
      <c r="G31" s="88"/>
      <c r="H31" s="88"/>
      <c r="I31" s="88"/>
      <c r="J31" s="88"/>
      <c r="K31" s="7"/>
      <c r="L31" s="7"/>
      <c r="M31" s="7"/>
      <c r="N31" s="7"/>
      <c r="O31" s="97"/>
      <c r="P31" s="88"/>
      <c r="Q31" s="88"/>
      <c r="R31" s="88"/>
      <c r="S31" s="7"/>
      <c r="T31" s="7"/>
      <c r="U31" s="7"/>
      <c r="V31" s="7"/>
      <c r="W31" s="7"/>
      <c r="X31" s="88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92"/>
      <c r="AJ31" s="88"/>
      <c r="AK31" s="7"/>
      <c r="AL31" s="2"/>
      <c r="AM31" s="2"/>
      <c r="AN31" s="41"/>
      <c r="AO31" s="98" t="s">
        <v>88</v>
      </c>
      <c r="AP31" s="7"/>
      <c r="AQ31" s="88" t="s">
        <v>104</v>
      </c>
      <c r="AR31" s="88"/>
      <c r="AS31" s="88"/>
      <c r="AT31" s="2"/>
      <c r="AU31" s="2"/>
      <c r="AV31" s="2"/>
      <c r="AW31" s="2"/>
      <c r="AX31" s="2"/>
      <c r="AY31" s="2"/>
      <c r="AZ31" s="2"/>
    </row>
    <row r="32" spans="1:60" ht="15.6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</sheetData>
  <mergeCells count="37">
    <mergeCell ref="AT14:AV14"/>
    <mergeCell ref="BG14:BG16"/>
    <mergeCell ref="BH14:BH16"/>
    <mergeCell ref="BB15:BB16"/>
    <mergeCell ref="BC15:BC16"/>
    <mergeCell ref="AX14:BA14"/>
    <mergeCell ref="BB14:BC14"/>
    <mergeCell ref="BD14:BD16"/>
    <mergeCell ref="BE14:BE16"/>
    <mergeCell ref="BF14:BF16"/>
    <mergeCell ref="AG14:AI14"/>
    <mergeCell ref="AJ14:AJ15"/>
    <mergeCell ref="AK14:AN14"/>
    <mergeCell ref="AO14:AR14"/>
    <mergeCell ref="AS14:AS15"/>
    <mergeCell ref="P11:AX11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AW14:AW15"/>
    <mergeCell ref="W14:W15"/>
    <mergeCell ref="X14:Z14"/>
    <mergeCell ref="AA14:AA15"/>
    <mergeCell ref="AB14:AE14"/>
    <mergeCell ref="AF14:AF15"/>
    <mergeCell ref="Y10:AX10"/>
    <mergeCell ref="A1:BG1"/>
    <mergeCell ref="R2:AQ2"/>
    <mergeCell ref="A3:J3"/>
    <mergeCell ref="R6:AQ6"/>
    <mergeCell ref="O9:BA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  <ignoredErrors>
    <ignoredError sqref="BC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view="pageLayout" zoomScaleNormal="100" workbookViewId="0">
      <selection activeCell="C7" sqref="C7"/>
    </sheetView>
  </sheetViews>
  <sheetFormatPr defaultRowHeight="14.4" x14ac:dyDescent="0.3"/>
  <cols>
    <col min="1" max="1" width="9.6640625" style="124" customWidth="1"/>
    <col min="2" max="2" width="27.6640625" style="120" customWidth="1"/>
    <col min="4" max="4" width="14.5546875" customWidth="1"/>
    <col min="5" max="5" width="6" customWidth="1"/>
    <col min="6" max="6" width="8.88671875" customWidth="1"/>
    <col min="7" max="7" width="6" customWidth="1"/>
    <col min="8" max="8" width="10.88671875" customWidth="1"/>
    <col min="9" max="9" width="11.44140625" customWidth="1"/>
    <col min="10" max="10" width="4.109375" customWidth="1"/>
    <col min="11" max="11" width="4" customWidth="1"/>
    <col min="12" max="12" width="3.6640625" customWidth="1"/>
    <col min="13" max="14" width="3.88671875" customWidth="1"/>
    <col min="15" max="15" width="4.33203125" customWidth="1"/>
    <col min="16" max="16" width="4.5546875" customWidth="1"/>
    <col min="17" max="17" width="3.6640625" customWidth="1"/>
    <col min="18" max="18" width="5.33203125" customWidth="1"/>
    <col min="19" max="19" width="6.44140625" customWidth="1"/>
    <col min="20" max="20" width="5.6640625" customWidth="1"/>
    <col min="21" max="21" width="6" customWidth="1"/>
    <col min="22" max="22" width="6.33203125" customWidth="1"/>
    <col min="23" max="23" width="6" customWidth="1"/>
    <col min="24" max="24" width="4.88671875" customWidth="1"/>
    <col min="25" max="25" width="5.109375" customWidth="1"/>
    <col min="26" max="26" width="5.33203125" customWidth="1"/>
  </cols>
  <sheetData>
    <row r="1" spans="1:23" ht="15.75" customHeight="1" x14ac:dyDescent="0.3">
      <c r="A1" s="219" t="s">
        <v>255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5"/>
      <c r="S1" s="152"/>
      <c r="T1" s="152"/>
      <c r="U1" s="152"/>
      <c r="V1" s="152"/>
    </row>
    <row r="2" spans="1:23" ht="15.6" x14ac:dyDescent="0.3">
      <c r="A2" s="220" t="s">
        <v>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7"/>
      <c r="S2" s="152"/>
      <c r="T2" s="152"/>
      <c r="U2" s="152"/>
      <c r="V2" s="152"/>
    </row>
    <row r="3" spans="1:23" ht="15.6" x14ac:dyDescent="0.3">
      <c r="A3" s="220" t="s">
        <v>248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"/>
      <c r="R3" s="7"/>
      <c r="S3" s="152"/>
      <c r="T3" s="152"/>
      <c r="U3" s="152"/>
      <c r="V3" s="152"/>
    </row>
    <row r="4" spans="1:23" ht="15.6" x14ac:dyDescent="0.3">
      <c r="A4" s="220" t="s">
        <v>251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"/>
      <c r="R4" s="7"/>
      <c r="S4" s="152"/>
      <c r="T4" s="152"/>
      <c r="U4" s="152"/>
      <c r="V4" s="152"/>
    </row>
    <row r="5" spans="1:23" ht="15.75" x14ac:dyDescent="0.25">
      <c r="A5" s="2"/>
      <c r="B5" s="2"/>
      <c r="S5" s="152"/>
      <c r="T5" s="152"/>
      <c r="U5" s="152"/>
      <c r="V5" s="152"/>
    </row>
    <row r="6" spans="1:23" ht="15.6" x14ac:dyDescent="0.3">
      <c r="A6" s="2" t="s">
        <v>249</v>
      </c>
      <c r="B6" s="2"/>
      <c r="S6" s="152"/>
      <c r="T6" s="152"/>
      <c r="U6" s="152"/>
      <c r="V6" s="152"/>
    </row>
    <row r="7" spans="1:23" ht="15.6" x14ac:dyDescent="0.3">
      <c r="A7" s="224" t="s">
        <v>14</v>
      </c>
      <c r="B7" s="224"/>
      <c r="S7" s="152"/>
      <c r="T7" s="152"/>
      <c r="U7" s="152"/>
      <c r="V7" s="152"/>
    </row>
    <row r="8" spans="1:23" x14ac:dyDescent="0.3">
      <c r="A8" s="153" t="s">
        <v>257</v>
      </c>
      <c r="B8"/>
      <c r="S8" s="152"/>
      <c r="T8" s="152"/>
      <c r="U8" s="152"/>
      <c r="V8" s="152"/>
    </row>
    <row r="9" spans="1:23" ht="15" x14ac:dyDescent="0.25">
      <c r="A9" s="153"/>
      <c r="B9"/>
      <c r="S9" s="152"/>
      <c r="T9" s="152"/>
      <c r="U9" s="152"/>
      <c r="V9" s="152"/>
    </row>
    <row r="10" spans="1:23" x14ac:dyDescent="0.3">
      <c r="A10" s="153" t="s">
        <v>250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2"/>
      <c r="T10" s="152"/>
      <c r="U10" s="152"/>
      <c r="V10" s="152"/>
    </row>
    <row r="12" spans="1:23" ht="26.25" customHeight="1" thickBot="1" x14ac:dyDescent="0.35">
      <c r="A12" s="235" t="s">
        <v>167</v>
      </c>
      <c r="B12" s="225" t="s">
        <v>0</v>
      </c>
      <c r="C12" s="236" t="s">
        <v>8</v>
      </c>
      <c r="D12" s="225" t="s">
        <v>224</v>
      </c>
      <c r="E12" s="225" t="s">
        <v>112</v>
      </c>
      <c r="F12" s="225"/>
      <c r="G12" s="225"/>
      <c r="H12" s="225" t="s">
        <v>103</v>
      </c>
      <c r="I12" s="225"/>
      <c r="J12" s="226" t="s">
        <v>1</v>
      </c>
      <c r="K12" s="226"/>
      <c r="L12" s="226"/>
      <c r="M12" s="226"/>
      <c r="N12" s="226"/>
      <c r="O12" s="226"/>
      <c r="P12" s="226"/>
      <c r="Q12" s="226"/>
    </row>
    <row r="13" spans="1:23" ht="26.25" customHeight="1" thickBot="1" x14ac:dyDescent="0.35">
      <c r="A13" s="235"/>
      <c r="B13" s="225"/>
      <c r="C13" s="236"/>
      <c r="D13" s="225"/>
      <c r="E13" s="225" t="s">
        <v>168</v>
      </c>
      <c r="F13" s="225"/>
      <c r="G13" s="225"/>
      <c r="H13" s="225" t="s">
        <v>225</v>
      </c>
      <c r="I13" s="225"/>
      <c r="J13" s="226"/>
      <c r="K13" s="226"/>
      <c r="L13" s="226"/>
      <c r="M13" s="226"/>
      <c r="N13" s="226"/>
      <c r="O13" s="226"/>
      <c r="P13" s="226"/>
      <c r="Q13" s="226"/>
      <c r="T13" s="166">
        <v>3999.5</v>
      </c>
      <c r="U13" s="168">
        <f>T13-T14</f>
        <v>1293</v>
      </c>
      <c r="W13">
        <f>18*4*10</f>
        <v>720</v>
      </c>
    </row>
    <row r="14" spans="1:23" ht="60" customHeight="1" thickBot="1" x14ac:dyDescent="0.35">
      <c r="A14" s="235"/>
      <c r="B14" s="225"/>
      <c r="C14" s="227" t="s">
        <v>169</v>
      </c>
      <c r="D14" s="227" t="s">
        <v>169</v>
      </c>
      <c r="E14" s="227" t="s">
        <v>170</v>
      </c>
      <c r="F14" s="227" t="s">
        <v>171</v>
      </c>
      <c r="G14" s="227" t="s">
        <v>172</v>
      </c>
      <c r="H14" s="227" t="s">
        <v>173</v>
      </c>
      <c r="I14" s="227" t="s">
        <v>174</v>
      </c>
      <c r="J14" s="228" t="s">
        <v>2</v>
      </c>
      <c r="K14" s="228" t="s">
        <v>175</v>
      </c>
      <c r="L14" s="228" t="s">
        <v>3</v>
      </c>
      <c r="M14" s="228" t="s">
        <v>176</v>
      </c>
      <c r="N14" s="228" t="s">
        <v>4</v>
      </c>
      <c r="O14" s="228" t="s">
        <v>177</v>
      </c>
      <c r="P14" s="228" t="s">
        <v>178</v>
      </c>
      <c r="Q14" s="227" t="s">
        <v>179</v>
      </c>
      <c r="T14" s="167">
        <v>2706.5</v>
      </c>
    </row>
    <row r="15" spans="1:23" ht="21" customHeight="1" x14ac:dyDescent="0.3">
      <c r="A15" s="235"/>
      <c r="B15" s="225"/>
      <c r="C15" s="227"/>
      <c r="D15" s="227"/>
      <c r="E15" s="227"/>
      <c r="F15" s="227"/>
      <c r="G15" s="227"/>
      <c r="H15" s="227"/>
      <c r="I15" s="227"/>
      <c r="J15" s="228"/>
      <c r="K15" s="228"/>
      <c r="L15" s="228"/>
      <c r="M15" s="228"/>
      <c r="N15" s="228"/>
      <c r="O15" s="228"/>
      <c r="P15" s="228"/>
      <c r="Q15" s="227"/>
    </row>
    <row r="16" spans="1:23" ht="15" x14ac:dyDescent="0.25">
      <c r="A16" s="121">
        <v>1</v>
      </c>
      <c r="B16" s="109">
        <v>2</v>
      </c>
      <c r="C16" s="109">
        <v>3</v>
      </c>
      <c r="D16" s="109">
        <v>4</v>
      </c>
      <c r="E16" s="109">
        <v>5</v>
      </c>
      <c r="F16" s="109">
        <v>6</v>
      </c>
      <c r="G16" s="109">
        <v>7</v>
      </c>
      <c r="H16" s="109">
        <v>8</v>
      </c>
      <c r="I16" s="109">
        <v>9</v>
      </c>
      <c r="J16" s="110">
        <v>10</v>
      </c>
      <c r="K16" s="110">
        <v>11</v>
      </c>
      <c r="L16" s="110">
        <v>12</v>
      </c>
      <c r="M16" s="110">
        <v>13</v>
      </c>
      <c r="N16" s="110">
        <v>14</v>
      </c>
      <c r="O16" s="110">
        <v>15</v>
      </c>
      <c r="P16" s="110">
        <v>16</v>
      </c>
      <c r="Q16" s="110">
        <v>17</v>
      </c>
    </row>
    <row r="17" spans="1:26" x14ac:dyDescent="0.3">
      <c r="A17" s="231"/>
      <c r="B17" s="232" t="s">
        <v>180</v>
      </c>
      <c r="C17" s="233">
        <f>C19+C32</f>
        <v>4426.5</v>
      </c>
      <c r="D17" s="234">
        <f>D19+D32</f>
        <v>2245.5</v>
      </c>
      <c r="E17" s="234">
        <f>E19+E32</f>
        <v>2181</v>
      </c>
      <c r="F17" s="234"/>
      <c r="G17" s="234"/>
      <c r="H17" s="229"/>
      <c r="I17" s="229"/>
      <c r="J17" s="230" t="s">
        <v>5</v>
      </c>
      <c r="K17" s="230"/>
      <c r="L17" s="230"/>
      <c r="M17" s="230"/>
      <c r="N17" s="230"/>
      <c r="O17" s="230"/>
      <c r="P17" s="230"/>
      <c r="Q17" s="230"/>
    </row>
    <row r="18" spans="1:26" x14ac:dyDescent="0.3">
      <c r="A18" s="231"/>
      <c r="B18" s="232"/>
      <c r="C18" s="233"/>
      <c r="D18" s="234"/>
      <c r="E18" s="234"/>
      <c r="F18" s="234"/>
      <c r="G18" s="234"/>
      <c r="H18" s="229"/>
      <c r="I18" s="229"/>
      <c r="J18" s="155">
        <v>32</v>
      </c>
      <c r="K18" s="156">
        <v>33</v>
      </c>
      <c r="L18" s="156">
        <v>33</v>
      </c>
      <c r="M18" s="156">
        <v>33</v>
      </c>
      <c r="N18" s="156">
        <v>33</v>
      </c>
      <c r="O18" s="156">
        <v>33</v>
      </c>
      <c r="P18" s="156">
        <v>33</v>
      </c>
      <c r="Q18" s="156">
        <v>33</v>
      </c>
      <c r="T18">
        <f>E17-E19</f>
        <v>246</v>
      </c>
    </row>
    <row r="19" spans="1:26" x14ac:dyDescent="0.3">
      <c r="A19" s="157"/>
      <c r="B19" s="158" t="s">
        <v>181</v>
      </c>
      <c r="C19" s="169">
        <f>C20+C25+C37</f>
        <v>3999.5</v>
      </c>
      <c r="D19" s="159">
        <f>D20+D25</f>
        <v>2064.5</v>
      </c>
      <c r="E19" s="234">
        <f>E20+E25+E37</f>
        <v>1935</v>
      </c>
      <c r="F19" s="234"/>
      <c r="G19" s="234"/>
      <c r="H19" s="156"/>
      <c r="I19" s="156"/>
      <c r="J19" s="230" t="s">
        <v>6</v>
      </c>
      <c r="K19" s="230"/>
      <c r="L19" s="230"/>
      <c r="M19" s="230"/>
      <c r="N19" s="230"/>
      <c r="O19" s="230"/>
      <c r="P19" s="230"/>
      <c r="Q19" s="230"/>
    </row>
    <row r="20" spans="1:26" ht="26.25" customHeight="1" x14ac:dyDescent="0.3">
      <c r="A20" s="160" t="s">
        <v>182</v>
      </c>
      <c r="B20" s="158" t="s">
        <v>183</v>
      </c>
      <c r="C20" s="159">
        <f>D20+E20</f>
        <v>2706.5</v>
      </c>
      <c r="D20" s="159">
        <f>SUM(D21:D24)</f>
        <v>1587.5</v>
      </c>
      <c r="E20" s="233">
        <f>G21+F22+G23+E24</f>
        <v>1119</v>
      </c>
      <c r="F20" s="234"/>
      <c r="G20" s="234"/>
      <c r="H20" s="159"/>
      <c r="I20" s="159"/>
      <c r="J20" s="161">
        <f>J21+J22+J23+J24</f>
        <v>3</v>
      </c>
      <c r="K20" s="162">
        <f t="shared" ref="K20:Q20" si="0">K21+K22+K23+K24</f>
        <v>3</v>
      </c>
      <c r="L20" s="162">
        <f t="shared" si="0"/>
        <v>3.5</v>
      </c>
      <c r="M20" s="162">
        <f t="shared" si="0"/>
        <v>4</v>
      </c>
      <c r="N20" s="162">
        <f t="shared" si="0"/>
        <v>5</v>
      </c>
      <c r="O20" s="162">
        <f t="shared" si="0"/>
        <v>5</v>
      </c>
      <c r="P20" s="162">
        <f t="shared" si="0"/>
        <v>5</v>
      </c>
      <c r="Q20" s="162">
        <f t="shared" si="0"/>
        <v>5.5</v>
      </c>
      <c r="S20" s="221" t="s">
        <v>247</v>
      </c>
      <c r="T20" s="222"/>
      <c r="U20" s="222"/>
      <c r="V20" s="222"/>
      <c r="W20" s="222"/>
      <c r="X20" s="222"/>
      <c r="Y20" s="222"/>
      <c r="Z20" s="223"/>
    </row>
    <row r="21" spans="1:26" ht="18" customHeight="1" x14ac:dyDescent="0.3">
      <c r="A21" s="157" t="s">
        <v>184</v>
      </c>
      <c r="B21" s="163" t="s">
        <v>228</v>
      </c>
      <c r="C21" s="156">
        <f>D21+G21</f>
        <v>1777</v>
      </c>
      <c r="D21" s="156">
        <v>1185</v>
      </c>
      <c r="E21" s="156"/>
      <c r="F21" s="156"/>
      <c r="G21" s="172">
        <f>J21*J18+K21*K18+L21*L18+M21*M18+N21*N18+O21*O18+P21*P18+Q21*Q18</f>
        <v>592</v>
      </c>
      <c r="H21" s="157" t="s">
        <v>227</v>
      </c>
      <c r="I21" s="157" t="s">
        <v>226</v>
      </c>
      <c r="J21" s="156">
        <v>2</v>
      </c>
      <c r="K21" s="156">
        <v>2</v>
      </c>
      <c r="L21" s="156">
        <v>2</v>
      </c>
      <c r="M21" s="156">
        <v>2</v>
      </c>
      <c r="N21" s="156">
        <v>2.5</v>
      </c>
      <c r="O21" s="156">
        <v>2.5</v>
      </c>
      <c r="P21" s="156">
        <v>2.5</v>
      </c>
      <c r="Q21" s="156">
        <v>2.5</v>
      </c>
      <c r="S21" s="145">
        <f>C21/32/8</f>
        <v>6.94140625</v>
      </c>
      <c r="T21" s="145">
        <v>6.9</v>
      </c>
      <c r="U21" s="145">
        <v>6.9</v>
      </c>
      <c r="V21" s="145">
        <f>C21/33/8</f>
        <v>6.7310606060606064</v>
      </c>
      <c r="W21" s="145">
        <f>C21/33/8</f>
        <v>6.7310606060606064</v>
      </c>
      <c r="X21" s="145">
        <f>W21</f>
        <v>6.7310606060606064</v>
      </c>
      <c r="Y21" s="146">
        <f>X21</f>
        <v>6.7310606060606064</v>
      </c>
      <c r="Z21" s="146">
        <f>Y21</f>
        <v>6.7310606060606064</v>
      </c>
    </row>
    <row r="22" spans="1:26" ht="15" customHeight="1" x14ac:dyDescent="0.3">
      <c r="A22" s="157" t="s">
        <v>185</v>
      </c>
      <c r="B22" s="163" t="s">
        <v>186</v>
      </c>
      <c r="C22" s="156">
        <f>D22+F22</f>
        <v>363</v>
      </c>
      <c r="D22" s="156">
        <v>198</v>
      </c>
      <c r="E22" s="156"/>
      <c r="F22" s="172">
        <f>L22*L18+M22*M18+N22*N18+O22*O18+P22*P18+Q22*Q18</f>
        <v>165</v>
      </c>
      <c r="G22" s="156"/>
      <c r="H22" s="156" t="s">
        <v>230</v>
      </c>
      <c r="I22" s="156"/>
      <c r="J22" s="156"/>
      <c r="K22" s="156"/>
      <c r="L22" s="156">
        <v>0.5</v>
      </c>
      <c r="M22" s="156">
        <v>0.5</v>
      </c>
      <c r="N22" s="156">
        <v>1</v>
      </c>
      <c r="O22" s="156">
        <v>1</v>
      </c>
      <c r="P22" s="156">
        <v>1</v>
      </c>
      <c r="Q22" s="156">
        <v>1</v>
      </c>
      <c r="S22" s="147">
        <v>0</v>
      </c>
      <c r="T22" s="147">
        <v>0</v>
      </c>
      <c r="U22" s="147">
        <v>0</v>
      </c>
      <c r="V22" s="148">
        <f>C22/33/4</f>
        <v>2.75</v>
      </c>
      <c r="W22" s="144">
        <f>C22/4/33</f>
        <v>2.75</v>
      </c>
      <c r="X22" s="1">
        <f>W22</f>
        <v>2.75</v>
      </c>
      <c r="Y22" s="1">
        <f>X22</f>
        <v>2.75</v>
      </c>
      <c r="Z22" s="1">
        <v>0</v>
      </c>
    </row>
    <row r="23" spans="1:26" ht="14.25" customHeight="1" x14ac:dyDescent="0.3">
      <c r="A23" s="157" t="s">
        <v>187</v>
      </c>
      <c r="B23" s="163" t="s">
        <v>229</v>
      </c>
      <c r="C23" s="156">
        <f>D23+G23</f>
        <v>89.5</v>
      </c>
      <c r="D23" s="156">
        <v>73</v>
      </c>
      <c r="E23" s="156"/>
      <c r="F23" s="156"/>
      <c r="G23" s="172">
        <f>Q23*Q18</f>
        <v>16.5</v>
      </c>
      <c r="H23" s="164" t="s">
        <v>231</v>
      </c>
      <c r="I23" s="156"/>
      <c r="J23" s="156"/>
      <c r="K23" s="156"/>
      <c r="L23" s="156"/>
      <c r="M23" s="156"/>
      <c r="N23" s="156"/>
      <c r="O23" s="156"/>
      <c r="P23" s="156"/>
      <c r="Q23" s="156">
        <v>0.5</v>
      </c>
      <c r="S23" s="144">
        <v>0</v>
      </c>
      <c r="T23" s="144">
        <v>0</v>
      </c>
      <c r="U23" s="144">
        <v>0</v>
      </c>
      <c r="V23" s="144">
        <v>0</v>
      </c>
      <c r="W23" s="149">
        <v>0</v>
      </c>
      <c r="X23" s="146">
        <f>W23</f>
        <v>0</v>
      </c>
      <c r="Y23" s="146">
        <f>C23/33/2</f>
        <v>1.356060606060606</v>
      </c>
      <c r="Z23" s="146">
        <f>Y23</f>
        <v>1.356060606060606</v>
      </c>
    </row>
    <row r="24" spans="1:26" ht="15" customHeight="1" x14ac:dyDescent="0.3">
      <c r="A24" s="157" t="s">
        <v>188</v>
      </c>
      <c r="B24" s="163" t="s">
        <v>232</v>
      </c>
      <c r="C24" s="156">
        <f>D24+E24</f>
        <v>477</v>
      </c>
      <c r="D24" s="156">
        <v>131.5</v>
      </c>
      <c r="E24" s="172">
        <f>J24*J18+K24*K18+L24*L18+M24*M18+N24*N18+O24*O18+P24*P18+Q24*Q18</f>
        <v>345.5</v>
      </c>
      <c r="F24" s="156"/>
      <c r="G24" s="156"/>
      <c r="H24" s="156" t="s">
        <v>189</v>
      </c>
      <c r="I24" s="156"/>
      <c r="J24" s="156">
        <v>1</v>
      </c>
      <c r="K24" s="156">
        <v>1</v>
      </c>
      <c r="L24" s="156">
        <v>1</v>
      </c>
      <c r="M24" s="156">
        <v>1.5</v>
      </c>
      <c r="N24" s="156">
        <v>1.5</v>
      </c>
      <c r="O24" s="156">
        <v>1.5</v>
      </c>
      <c r="P24" s="156">
        <v>1.5</v>
      </c>
      <c r="Q24" s="156">
        <v>1.5</v>
      </c>
      <c r="S24" s="145">
        <f>C24/32/8</f>
        <v>1.86328125</v>
      </c>
      <c r="T24" s="145">
        <f>C24/33/8</f>
        <v>1.8068181818181819</v>
      </c>
      <c r="U24" s="145">
        <f>C24/33/8</f>
        <v>1.8068181818181819</v>
      </c>
      <c r="V24" s="145">
        <f>C24/33/8</f>
        <v>1.8068181818181819</v>
      </c>
      <c r="W24" s="145">
        <f>C24/33/8</f>
        <v>1.8068181818181819</v>
      </c>
      <c r="X24" s="146">
        <f>W24</f>
        <v>1.8068181818181819</v>
      </c>
      <c r="Y24" s="146">
        <f>X24</f>
        <v>1.8068181818181819</v>
      </c>
      <c r="Z24" s="146">
        <f>Y24</f>
        <v>1.8068181818181819</v>
      </c>
    </row>
    <row r="25" spans="1:26" x14ac:dyDescent="0.3">
      <c r="A25" s="160" t="s">
        <v>190</v>
      </c>
      <c r="B25" s="158" t="s">
        <v>191</v>
      </c>
      <c r="C25" s="159">
        <f>D25+E25</f>
        <v>1135</v>
      </c>
      <c r="D25" s="159">
        <f>D26+D27+D28</f>
        <v>477</v>
      </c>
      <c r="E25" s="234">
        <f>F26+F27+F28</f>
        <v>658</v>
      </c>
      <c r="F25" s="234"/>
      <c r="G25" s="234"/>
      <c r="H25" s="159"/>
      <c r="I25" s="159"/>
      <c r="J25" s="161">
        <f>J26+J27+J28</f>
        <v>2</v>
      </c>
      <c r="K25" s="161">
        <f t="shared" ref="K25:Q25" si="1">K26+K27+K28</f>
        <v>2.5</v>
      </c>
      <c r="L25" s="161">
        <f t="shared" si="1"/>
        <v>2.5</v>
      </c>
      <c r="M25" s="161">
        <f t="shared" si="1"/>
        <v>2.5</v>
      </c>
      <c r="N25" s="161">
        <f t="shared" si="1"/>
        <v>2.5</v>
      </c>
      <c r="O25" s="161">
        <f t="shared" si="1"/>
        <v>2.5</v>
      </c>
      <c r="P25" s="161">
        <f t="shared" si="1"/>
        <v>2.5</v>
      </c>
      <c r="Q25" s="161">
        <f t="shared" si="1"/>
        <v>3</v>
      </c>
      <c r="S25" s="150">
        <f>S21+S22+S23+S24</f>
        <v>8.8046875</v>
      </c>
      <c r="T25" s="150">
        <f>T21+T22+T23+T24</f>
        <v>8.706818181818182</v>
      </c>
      <c r="U25" s="150">
        <f>U21+U22+U23+U24</f>
        <v>8.706818181818182</v>
      </c>
      <c r="V25" s="150">
        <f>V21+V22+V23+V24</f>
        <v>11.287878787878787</v>
      </c>
      <c r="W25" s="150">
        <f>W21+W22+W23+W24</f>
        <v>11.287878787878787</v>
      </c>
      <c r="X25" s="151">
        <f>SUM(X21:X24)</f>
        <v>11.287878787878787</v>
      </c>
      <c r="Y25" s="151">
        <f>SUM(Y21:Y24)</f>
        <v>12.643939393939393</v>
      </c>
      <c r="Z25" s="151">
        <f>SUM(Z21:Z24)</f>
        <v>9.8939393939393945</v>
      </c>
    </row>
    <row r="26" spans="1:26" x14ac:dyDescent="0.3">
      <c r="A26" s="157" t="s">
        <v>192</v>
      </c>
      <c r="B26" s="163" t="s">
        <v>193</v>
      </c>
      <c r="C26" s="156">
        <f>D26+F26</f>
        <v>641.5</v>
      </c>
      <c r="D26" s="156">
        <v>263</v>
      </c>
      <c r="E26" s="156"/>
      <c r="F26" s="156">
        <f>J26*J18+K26*K18+L26*L18+M26*M18+N26*N18+O26*O18+P26*P18+Q26*Q18</f>
        <v>378.5</v>
      </c>
      <c r="G26" s="156"/>
      <c r="H26" s="157" t="s">
        <v>233</v>
      </c>
      <c r="I26" s="156">
        <v>12</v>
      </c>
      <c r="J26" s="156">
        <v>1</v>
      </c>
      <c r="K26" s="156">
        <v>1.5</v>
      </c>
      <c r="L26" s="156">
        <v>1.5</v>
      </c>
      <c r="M26" s="156">
        <v>1.5</v>
      </c>
      <c r="N26" s="156">
        <v>1.5</v>
      </c>
      <c r="O26" s="156">
        <v>1.5</v>
      </c>
      <c r="P26" s="156">
        <v>1.5</v>
      </c>
      <c r="Q26" s="156">
        <v>1.5</v>
      </c>
      <c r="S26" s="145">
        <f>C26/32/8</f>
        <v>2.505859375</v>
      </c>
      <c r="T26" s="145">
        <v>2.4</v>
      </c>
      <c r="U26" s="145">
        <v>2.4</v>
      </c>
      <c r="V26" s="145">
        <v>2.4</v>
      </c>
      <c r="W26" s="145">
        <f>C26/33/8</f>
        <v>2.4299242424242422</v>
      </c>
      <c r="X26" s="146">
        <f t="shared" ref="X26:Z27" si="2">W26</f>
        <v>2.4299242424242422</v>
      </c>
      <c r="Y26" s="146">
        <f t="shared" si="2"/>
        <v>2.4299242424242422</v>
      </c>
      <c r="Z26" s="146">
        <f t="shared" si="2"/>
        <v>2.4299242424242422</v>
      </c>
    </row>
    <row r="27" spans="1:26" x14ac:dyDescent="0.3">
      <c r="A27" s="121" t="s">
        <v>194</v>
      </c>
      <c r="B27" s="111" t="s">
        <v>195</v>
      </c>
      <c r="C27" s="109">
        <f>D27+F27</f>
        <v>147</v>
      </c>
      <c r="D27" s="109">
        <v>49</v>
      </c>
      <c r="E27" s="109"/>
      <c r="F27" s="109">
        <f>J27*J18+K27*K18+L27*L18</f>
        <v>98</v>
      </c>
      <c r="G27" s="109"/>
      <c r="H27" s="112">
        <v>6</v>
      </c>
      <c r="I27" s="112"/>
      <c r="J27" s="109">
        <v>1</v>
      </c>
      <c r="K27" s="109">
        <v>1</v>
      </c>
      <c r="L27" s="109">
        <v>1</v>
      </c>
      <c r="M27" s="109"/>
      <c r="N27" s="109"/>
      <c r="O27" s="109"/>
      <c r="P27" s="109"/>
      <c r="Q27" s="109"/>
      <c r="S27" s="145">
        <f>C27/33/3</f>
        <v>1.4848484848484846</v>
      </c>
      <c r="T27" s="145">
        <f>C27/33/3</f>
        <v>1.4848484848484846</v>
      </c>
      <c r="U27" s="145">
        <f>C27/33/3</f>
        <v>1.4848484848484846</v>
      </c>
      <c r="V27" s="144">
        <v>0</v>
      </c>
      <c r="W27" s="149">
        <v>0</v>
      </c>
      <c r="X27" s="146">
        <f t="shared" si="2"/>
        <v>0</v>
      </c>
      <c r="Y27" s="146">
        <f t="shared" si="2"/>
        <v>0</v>
      </c>
      <c r="Z27" s="146">
        <f t="shared" si="2"/>
        <v>0</v>
      </c>
    </row>
    <row r="28" spans="1:26" ht="26.4" x14ac:dyDescent="0.3">
      <c r="A28" s="121" t="s">
        <v>196</v>
      </c>
      <c r="B28" s="111" t="s">
        <v>197</v>
      </c>
      <c r="C28" s="109">
        <f>D28+F28</f>
        <v>346.5</v>
      </c>
      <c r="D28" s="109">
        <v>165</v>
      </c>
      <c r="E28" s="109"/>
      <c r="F28" s="109">
        <f>M28*M18+N28*N18+O28*O18+P28*P18+Q28*Q18</f>
        <v>181.5</v>
      </c>
      <c r="G28" s="109"/>
      <c r="H28" s="112" t="s">
        <v>234</v>
      </c>
      <c r="I28" s="112">
        <v>14</v>
      </c>
      <c r="J28" s="109"/>
      <c r="K28" s="109"/>
      <c r="L28" s="109"/>
      <c r="M28" s="109">
        <v>1</v>
      </c>
      <c r="N28" s="109">
        <v>1</v>
      </c>
      <c r="O28" s="109">
        <v>1</v>
      </c>
      <c r="P28" s="109">
        <v>1</v>
      </c>
      <c r="Q28" s="109">
        <v>1.5</v>
      </c>
      <c r="S28" s="144">
        <v>0</v>
      </c>
      <c r="T28" s="144">
        <v>0</v>
      </c>
      <c r="U28" s="144">
        <v>0</v>
      </c>
      <c r="V28" s="144">
        <f>C28/33/5</f>
        <v>2.1</v>
      </c>
      <c r="W28" s="144">
        <v>2.1</v>
      </c>
      <c r="X28" s="144">
        <v>2.1</v>
      </c>
      <c r="Y28" s="144">
        <v>2.1</v>
      </c>
      <c r="Z28" s="144">
        <v>2.1</v>
      </c>
    </row>
    <row r="29" spans="1:26" ht="25.5" customHeight="1" x14ac:dyDescent="0.3">
      <c r="A29" s="237" t="s">
        <v>198</v>
      </c>
      <c r="B29" s="237"/>
      <c r="C29" s="113"/>
      <c r="D29" s="113"/>
      <c r="E29" s="237">
        <f>E20+E25</f>
        <v>1777</v>
      </c>
      <c r="F29" s="237"/>
      <c r="G29" s="237"/>
      <c r="H29" s="114"/>
      <c r="I29" s="114"/>
      <c r="J29" s="113">
        <f>J20+J25</f>
        <v>5</v>
      </c>
      <c r="K29" s="113">
        <f t="shared" ref="K29:Q29" si="3">K20+K25</f>
        <v>5.5</v>
      </c>
      <c r="L29" s="113">
        <f t="shared" si="3"/>
        <v>6</v>
      </c>
      <c r="M29" s="113">
        <f t="shared" si="3"/>
        <v>6.5</v>
      </c>
      <c r="N29" s="113">
        <f t="shared" si="3"/>
        <v>7.5</v>
      </c>
      <c r="O29" s="113">
        <f t="shared" si="3"/>
        <v>7.5</v>
      </c>
      <c r="P29" s="113">
        <f t="shared" si="3"/>
        <v>7.5</v>
      </c>
      <c r="Q29" s="113">
        <f t="shared" si="3"/>
        <v>8.5</v>
      </c>
      <c r="S29" s="150">
        <f>S26+S27+S28</f>
        <v>3.9907078598484844</v>
      </c>
      <c r="T29" s="150">
        <f>T26+T27+T28</f>
        <v>3.8848484848484848</v>
      </c>
      <c r="U29" s="150">
        <f>U26+U27+U28</f>
        <v>3.8848484848484848</v>
      </c>
      <c r="V29" s="150">
        <f>V26+V27+V28</f>
        <v>4.5</v>
      </c>
      <c r="W29" s="150">
        <f>W26+W27+W28</f>
        <v>4.5299242424242419</v>
      </c>
      <c r="X29" s="151">
        <f>SUM(X26:X28)</f>
        <v>4.5299242424242419</v>
      </c>
      <c r="Y29" s="151">
        <f>SUM(Y26:Y28)</f>
        <v>4.5299242424242419</v>
      </c>
      <c r="Z29" s="151">
        <f>Y29</f>
        <v>4.5299242424242419</v>
      </c>
    </row>
    <row r="30" spans="1:26" ht="28.5" customHeight="1" x14ac:dyDescent="0.3">
      <c r="A30" s="237" t="s">
        <v>199</v>
      </c>
      <c r="B30" s="237"/>
      <c r="C30" s="113">
        <f>C20+C25</f>
        <v>3841.5</v>
      </c>
      <c r="D30" s="113">
        <f>D20+D25</f>
        <v>2064.5</v>
      </c>
      <c r="E30" s="237">
        <f>E20+E25</f>
        <v>1777</v>
      </c>
      <c r="F30" s="237"/>
      <c r="G30" s="237"/>
      <c r="H30" s="114"/>
      <c r="I30" s="114"/>
      <c r="J30" s="128">
        <v>12</v>
      </c>
      <c r="K30" s="113">
        <v>13</v>
      </c>
      <c r="L30" s="113">
        <v>13</v>
      </c>
      <c r="M30" s="113">
        <v>16</v>
      </c>
      <c r="N30" s="113">
        <v>16</v>
      </c>
      <c r="O30" s="113">
        <v>16</v>
      </c>
      <c r="P30" s="113">
        <v>17</v>
      </c>
      <c r="Q30" s="113">
        <v>16</v>
      </c>
      <c r="S30" s="150">
        <f>S25+S29</f>
        <v>12.795395359848484</v>
      </c>
      <c r="T30" s="150">
        <f>T25+T29</f>
        <v>12.591666666666667</v>
      </c>
      <c r="U30" s="150">
        <f>U25+U29</f>
        <v>12.591666666666667</v>
      </c>
      <c r="V30" s="150">
        <f>V25+V29</f>
        <v>15.787878787878787</v>
      </c>
      <c r="W30" s="150">
        <f>W29+W25</f>
        <v>15.817803030303029</v>
      </c>
      <c r="X30" s="151">
        <f>X29+X25</f>
        <v>15.817803030303029</v>
      </c>
      <c r="Y30" s="151">
        <f>Y29+Y25</f>
        <v>17.173863636363635</v>
      </c>
      <c r="Z30" s="151">
        <f>Z29+Z25</f>
        <v>14.423863636363636</v>
      </c>
    </row>
    <row r="31" spans="1:26" ht="26.25" customHeight="1" x14ac:dyDescent="0.3">
      <c r="A31" s="237" t="s">
        <v>200</v>
      </c>
      <c r="B31" s="237"/>
      <c r="C31" s="113"/>
      <c r="D31" s="113"/>
      <c r="E31" s="237"/>
      <c r="F31" s="237"/>
      <c r="G31" s="237"/>
      <c r="H31" s="114">
        <v>32</v>
      </c>
      <c r="I31" s="114">
        <v>9</v>
      </c>
      <c r="J31" s="113"/>
      <c r="K31" s="113"/>
      <c r="L31" s="113"/>
      <c r="M31" s="113"/>
      <c r="N31" s="113"/>
      <c r="O31" s="113"/>
      <c r="P31" s="113"/>
      <c r="Q31" s="113"/>
    </row>
    <row r="32" spans="1:26" x14ac:dyDescent="0.3">
      <c r="A32" s="160" t="s">
        <v>201</v>
      </c>
      <c r="B32" s="158" t="s">
        <v>235</v>
      </c>
      <c r="C32" s="159">
        <v>427</v>
      </c>
      <c r="D32" s="159">
        <v>181</v>
      </c>
      <c r="E32" s="234">
        <f>F33</f>
        <v>246</v>
      </c>
      <c r="F32" s="234"/>
      <c r="G32" s="234"/>
      <c r="H32" s="159"/>
      <c r="I32" s="159"/>
      <c r="J32" s="156">
        <v>1</v>
      </c>
      <c r="K32" s="156">
        <v>0.5</v>
      </c>
      <c r="L32" s="156">
        <v>1</v>
      </c>
      <c r="M32" s="156">
        <v>1</v>
      </c>
      <c r="N32" s="156">
        <v>1</v>
      </c>
      <c r="O32" s="156">
        <v>1</v>
      </c>
      <c r="P32" s="156">
        <v>1</v>
      </c>
      <c r="Q32" s="156">
        <v>1</v>
      </c>
    </row>
    <row r="33" spans="1:21" x14ac:dyDescent="0.3">
      <c r="A33" s="157" t="s">
        <v>202</v>
      </c>
      <c r="B33" s="163" t="s">
        <v>236</v>
      </c>
      <c r="C33" s="156">
        <f>C32</f>
        <v>427</v>
      </c>
      <c r="D33" s="156">
        <f>D32</f>
        <v>181</v>
      </c>
      <c r="E33" s="156"/>
      <c r="F33" s="156">
        <f>J33*J18+K33*K18+L33*L18+M33*M18+N33*N18+O33*O18+P33*P18+Q33*Q18-0.5</f>
        <v>246</v>
      </c>
      <c r="G33" s="156"/>
      <c r="H33" s="156">
        <v>4</v>
      </c>
      <c r="I33" s="156"/>
      <c r="J33" s="156">
        <v>1</v>
      </c>
      <c r="K33" s="156">
        <v>0.5</v>
      </c>
      <c r="L33" s="156">
        <v>1</v>
      </c>
      <c r="M33" s="156">
        <v>1</v>
      </c>
      <c r="N33" s="156">
        <v>1</v>
      </c>
      <c r="O33" s="156">
        <v>1</v>
      </c>
      <c r="P33" s="156">
        <v>1</v>
      </c>
      <c r="Q33" s="156">
        <v>1</v>
      </c>
      <c r="T33" s="125">
        <f>C32/33/8</f>
        <v>1.6174242424242424</v>
      </c>
    </row>
    <row r="34" spans="1:21" ht="22.5" customHeight="1" x14ac:dyDescent="0.3">
      <c r="A34" s="234" t="s">
        <v>203</v>
      </c>
      <c r="B34" s="234"/>
      <c r="C34" s="159"/>
      <c r="D34" s="159"/>
      <c r="E34" s="234">
        <f>E32+E29</f>
        <v>2023</v>
      </c>
      <c r="F34" s="234"/>
      <c r="G34" s="234"/>
      <c r="H34" s="159"/>
      <c r="I34" s="159"/>
      <c r="J34" s="159">
        <f>J29+J32</f>
        <v>6</v>
      </c>
      <c r="K34" s="159">
        <f t="shared" ref="K34:Q34" si="4">K29+K32</f>
        <v>6</v>
      </c>
      <c r="L34" s="159">
        <f t="shared" si="4"/>
        <v>7</v>
      </c>
      <c r="M34" s="159">
        <f t="shared" si="4"/>
        <v>7.5</v>
      </c>
      <c r="N34" s="159">
        <f t="shared" si="4"/>
        <v>8.5</v>
      </c>
      <c r="O34" s="159">
        <f t="shared" si="4"/>
        <v>8.5</v>
      </c>
      <c r="P34" s="159">
        <f t="shared" si="4"/>
        <v>8.5</v>
      </c>
      <c r="Q34" s="159">
        <f t="shared" si="4"/>
        <v>9.5</v>
      </c>
    </row>
    <row r="35" spans="1:21" ht="25.5" customHeight="1" x14ac:dyDescent="0.3">
      <c r="A35" s="234" t="s">
        <v>237</v>
      </c>
      <c r="B35" s="234"/>
      <c r="C35" s="169">
        <f>C30+C32</f>
        <v>4268.5</v>
      </c>
      <c r="D35" s="165">
        <f>D32+D30</f>
        <v>2245.5</v>
      </c>
      <c r="E35" s="234"/>
      <c r="F35" s="234"/>
      <c r="G35" s="234"/>
      <c r="H35" s="159"/>
      <c r="I35" s="159"/>
      <c r="J35" s="165">
        <f t="shared" ref="J35:Q35" si="5">J30+1.6</f>
        <v>13.6</v>
      </c>
      <c r="K35" s="159">
        <f t="shared" si="5"/>
        <v>14.6</v>
      </c>
      <c r="L35" s="159">
        <f t="shared" si="5"/>
        <v>14.6</v>
      </c>
      <c r="M35" s="159">
        <f t="shared" si="5"/>
        <v>17.600000000000001</v>
      </c>
      <c r="N35" s="159">
        <f t="shared" si="5"/>
        <v>17.600000000000001</v>
      </c>
      <c r="O35" s="159">
        <f t="shared" si="5"/>
        <v>17.600000000000001</v>
      </c>
      <c r="P35" s="159">
        <f t="shared" si="5"/>
        <v>18.600000000000001</v>
      </c>
      <c r="Q35" s="159">
        <f t="shared" si="5"/>
        <v>17.600000000000001</v>
      </c>
    </row>
    <row r="36" spans="1:21" ht="24.75" customHeight="1" x14ac:dyDescent="0.3">
      <c r="A36" s="234" t="s">
        <v>204</v>
      </c>
      <c r="B36" s="234"/>
      <c r="C36" s="159"/>
      <c r="D36" s="159"/>
      <c r="E36" s="234"/>
      <c r="F36" s="234"/>
      <c r="G36" s="234"/>
      <c r="H36" s="159">
        <v>37</v>
      </c>
      <c r="I36" s="159">
        <v>10</v>
      </c>
      <c r="J36" s="159"/>
      <c r="K36" s="159"/>
      <c r="L36" s="159"/>
      <c r="M36" s="159"/>
      <c r="N36" s="159"/>
      <c r="O36" s="159"/>
      <c r="P36" s="159"/>
      <c r="Q36" s="159"/>
    </row>
    <row r="37" spans="1:21" x14ac:dyDescent="0.3">
      <c r="A37" s="160" t="s">
        <v>205</v>
      </c>
      <c r="B37" s="159" t="s">
        <v>16</v>
      </c>
      <c r="C37" s="159">
        <v>158</v>
      </c>
      <c r="D37" s="159" t="s">
        <v>18</v>
      </c>
      <c r="E37" s="234">
        <v>158</v>
      </c>
      <c r="F37" s="234"/>
      <c r="G37" s="234"/>
      <c r="H37" s="159"/>
      <c r="I37" s="159"/>
      <c r="J37" s="234" t="s">
        <v>206</v>
      </c>
      <c r="K37" s="234"/>
      <c r="L37" s="234"/>
      <c r="M37" s="234"/>
      <c r="N37" s="234"/>
      <c r="O37" s="234"/>
      <c r="P37" s="234"/>
      <c r="Q37" s="234"/>
    </row>
    <row r="38" spans="1:21" x14ac:dyDescent="0.3">
      <c r="A38" s="157" t="s">
        <v>207</v>
      </c>
      <c r="B38" s="163" t="s">
        <v>208</v>
      </c>
      <c r="C38" s="156"/>
      <c r="D38" s="156"/>
      <c r="E38" s="156"/>
      <c r="F38" s="156"/>
      <c r="G38" s="156">
        <v>62</v>
      </c>
      <c r="H38" s="156"/>
      <c r="I38" s="156"/>
      <c r="J38" s="156">
        <v>6</v>
      </c>
      <c r="K38" s="156">
        <v>8</v>
      </c>
      <c r="L38" s="156">
        <v>8</v>
      </c>
      <c r="M38" s="156">
        <v>8</v>
      </c>
      <c r="N38" s="156">
        <v>8</v>
      </c>
      <c r="O38" s="156">
        <v>8</v>
      </c>
      <c r="P38" s="156">
        <v>8</v>
      </c>
      <c r="Q38" s="156">
        <v>8</v>
      </c>
    </row>
    <row r="39" spans="1:21" x14ac:dyDescent="0.3">
      <c r="A39" s="121" t="s">
        <v>209</v>
      </c>
      <c r="B39" s="111" t="s">
        <v>193</v>
      </c>
      <c r="C39" s="109"/>
      <c r="D39" s="109"/>
      <c r="E39" s="109"/>
      <c r="F39" s="109">
        <v>20</v>
      </c>
      <c r="G39" s="109"/>
      <c r="H39" s="112"/>
      <c r="I39" s="112"/>
      <c r="J39" s="109"/>
      <c r="K39" s="109">
        <v>2</v>
      </c>
      <c r="L39" s="109">
        <v>2</v>
      </c>
      <c r="M39" s="109">
        <v>2</v>
      </c>
      <c r="N39" s="109">
        <v>2</v>
      </c>
      <c r="O39" s="109">
        <v>4</v>
      </c>
      <c r="P39" s="109">
        <v>4</v>
      </c>
      <c r="Q39" s="109">
        <v>4</v>
      </c>
    </row>
    <row r="40" spans="1:21" ht="26.4" x14ac:dyDescent="0.3">
      <c r="A40" s="121" t="s">
        <v>210</v>
      </c>
      <c r="B40" s="129" t="s">
        <v>211</v>
      </c>
      <c r="C40" s="109"/>
      <c r="D40" s="109"/>
      <c r="E40" s="109"/>
      <c r="F40" s="109">
        <v>10</v>
      </c>
      <c r="G40" s="109"/>
      <c r="H40" s="112"/>
      <c r="I40" s="112"/>
      <c r="J40" s="109"/>
      <c r="K40" s="109"/>
      <c r="L40" s="109"/>
      <c r="M40" s="109"/>
      <c r="N40" s="109">
        <v>2</v>
      </c>
      <c r="O40" s="109">
        <v>2</v>
      </c>
      <c r="P40" s="109">
        <v>2</v>
      </c>
      <c r="Q40" s="109">
        <v>4</v>
      </c>
    </row>
    <row r="41" spans="1:21" ht="26.4" x14ac:dyDescent="0.3">
      <c r="A41" s="121" t="s">
        <v>212</v>
      </c>
      <c r="B41" s="116" t="s">
        <v>213</v>
      </c>
      <c r="C41" s="109"/>
      <c r="D41" s="109"/>
      <c r="E41" s="109"/>
      <c r="F41" s="109">
        <v>6</v>
      </c>
      <c r="G41" s="109"/>
      <c r="H41" s="112"/>
      <c r="I41" s="112"/>
      <c r="J41" s="109"/>
      <c r="K41" s="109"/>
      <c r="L41" s="109"/>
      <c r="M41" s="109"/>
      <c r="N41" s="109">
        <v>1</v>
      </c>
      <c r="O41" s="109">
        <v>1</v>
      </c>
      <c r="P41" s="109">
        <v>2</v>
      </c>
      <c r="Q41" s="109">
        <v>2</v>
      </c>
    </row>
    <row r="42" spans="1:21" x14ac:dyDescent="0.3">
      <c r="A42" s="121" t="s">
        <v>214</v>
      </c>
      <c r="B42" s="117" t="s">
        <v>215</v>
      </c>
      <c r="C42" s="109"/>
      <c r="D42" s="109"/>
      <c r="E42" s="109">
        <v>60</v>
      </c>
      <c r="F42" s="109"/>
      <c r="G42" s="109"/>
      <c r="H42" s="112"/>
      <c r="I42" s="112"/>
      <c r="J42" s="109">
        <v>4</v>
      </c>
      <c r="K42" s="109">
        <v>8</v>
      </c>
      <c r="L42" s="109">
        <v>8</v>
      </c>
      <c r="M42" s="109">
        <v>8</v>
      </c>
      <c r="N42" s="109">
        <v>8</v>
      </c>
      <c r="O42" s="109">
        <v>8</v>
      </c>
      <c r="P42" s="109">
        <v>8</v>
      </c>
      <c r="Q42" s="109">
        <v>8</v>
      </c>
    </row>
    <row r="43" spans="1:21" x14ac:dyDescent="0.3">
      <c r="A43" s="122" t="s">
        <v>216</v>
      </c>
      <c r="B43" s="115" t="s">
        <v>217</v>
      </c>
      <c r="C43" s="238" t="s">
        <v>7</v>
      </c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</row>
    <row r="44" spans="1:21" ht="26.4" x14ac:dyDescent="0.3">
      <c r="A44" s="121" t="s">
        <v>218</v>
      </c>
      <c r="B44" s="111" t="s">
        <v>219</v>
      </c>
      <c r="C44" s="109">
        <v>7</v>
      </c>
      <c r="D44" s="109"/>
      <c r="E44" s="109"/>
      <c r="F44" s="109"/>
      <c r="G44" s="109"/>
      <c r="H44" s="240"/>
      <c r="I44" s="240"/>
      <c r="J44" s="112">
        <v>1</v>
      </c>
      <c r="K44" s="109">
        <v>1</v>
      </c>
      <c r="L44" s="109">
        <v>1</v>
      </c>
      <c r="M44" s="109">
        <v>1</v>
      </c>
      <c r="N44" s="109">
        <v>1</v>
      </c>
      <c r="O44" s="109">
        <v>1</v>
      </c>
      <c r="P44" s="109">
        <v>1</v>
      </c>
      <c r="Q44" s="109" t="s">
        <v>18</v>
      </c>
      <c r="U44">
        <f>158+33+33+66</f>
        <v>290</v>
      </c>
    </row>
    <row r="45" spans="1:21" x14ac:dyDescent="0.3">
      <c r="A45" s="123" t="s">
        <v>220</v>
      </c>
      <c r="B45" s="119" t="s">
        <v>99</v>
      </c>
      <c r="C45" s="118">
        <v>2</v>
      </c>
      <c r="D45" s="118"/>
      <c r="E45" s="118"/>
      <c r="F45" s="118"/>
      <c r="G45" s="118"/>
      <c r="H45" s="239"/>
      <c r="I45" s="239"/>
      <c r="J45" s="118"/>
      <c r="K45" s="118"/>
      <c r="L45" s="118"/>
      <c r="M45" s="118"/>
      <c r="N45" s="118"/>
      <c r="O45" s="118"/>
      <c r="P45" s="118"/>
      <c r="Q45" s="118">
        <v>2</v>
      </c>
    </row>
    <row r="46" spans="1:21" x14ac:dyDescent="0.3">
      <c r="A46" s="123" t="s">
        <v>221</v>
      </c>
      <c r="B46" s="119" t="s">
        <v>208</v>
      </c>
      <c r="C46" s="118">
        <v>1</v>
      </c>
      <c r="D46" s="118"/>
      <c r="E46" s="118"/>
      <c r="F46" s="118"/>
      <c r="G46" s="118"/>
      <c r="H46" s="239"/>
      <c r="I46" s="239"/>
      <c r="J46" s="118"/>
      <c r="K46" s="118"/>
      <c r="L46" s="118"/>
      <c r="M46" s="118"/>
      <c r="N46" s="118"/>
      <c r="O46" s="118"/>
      <c r="P46" s="118"/>
      <c r="Q46" s="118"/>
    </row>
    <row r="47" spans="1:21" x14ac:dyDescent="0.3">
      <c r="A47" s="123" t="s">
        <v>222</v>
      </c>
      <c r="B47" s="119" t="s">
        <v>193</v>
      </c>
      <c r="C47" s="118">
        <v>0.5</v>
      </c>
      <c r="D47" s="118"/>
      <c r="E47" s="118"/>
      <c r="F47" s="118"/>
      <c r="G47" s="118"/>
      <c r="H47" s="239"/>
      <c r="I47" s="239"/>
      <c r="J47" s="118"/>
      <c r="K47" s="118"/>
      <c r="L47" s="118"/>
      <c r="M47" s="118"/>
      <c r="N47" s="118"/>
      <c r="O47" s="118"/>
      <c r="P47" s="118"/>
      <c r="Q47" s="118"/>
    </row>
    <row r="48" spans="1:21" ht="26.4" x14ac:dyDescent="0.3">
      <c r="A48" s="123" t="s">
        <v>223</v>
      </c>
      <c r="B48" s="119" t="s">
        <v>197</v>
      </c>
      <c r="C48" s="118">
        <v>0.5</v>
      </c>
      <c r="D48" s="118"/>
      <c r="E48" s="118"/>
      <c r="F48" s="118"/>
      <c r="G48" s="118"/>
      <c r="H48" s="239"/>
      <c r="I48" s="239"/>
      <c r="J48" s="118"/>
      <c r="K48" s="118"/>
      <c r="L48" s="118"/>
      <c r="M48" s="118"/>
      <c r="N48" s="118"/>
      <c r="O48" s="118"/>
      <c r="P48" s="118"/>
      <c r="Q48" s="118"/>
    </row>
    <row r="49" spans="1:21" x14ac:dyDescent="0.3">
      <c r="A49" s="238" t="s">
        <v>11</v>
      </c>
      <c r="B49" s="238"/>
      <c r="C49" s="143">
        <v>8</v>
      </c>
      <c r="D49" s="115"/>
      <c r="E49" s="115"/>
      <c r="F49" s="115"/>
      <c r="G49" s="115"/>
      <c r="H49" s="238"/>
      <c r="I49" s="238"/>
      <c r="J49" s="143">
        <v>1</v>
      </c>
      <c r="K49" s="118">
        <v>1</v>
      </c>
      <c r="L49" s="118">
        <v>1</v>
      </c>
      <c r="M49" s="118">
        <v>1</v>
      </c>
      <c r="N49" s="118">
        <v>1</v>
      </c>
      <c r="O49" s="118">
        <v>1</v>
      </c>
      <c r="P49" s="118">
        <v>1</v>
      </c>
      <c r="Q49" s="118">
        <v>1</v>
      </c>
      <c r="U49">
        <f>33*8</f>
        <v>264</v>
      </c>
    </row>
    <row r="55" spans="1:21" ht="15.6" x14ac:dyDescent="0.3">
      <c r="B55" s="220" t="s">
        <v>252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</row>
  </sheetData>
  <mergeCells count="66">
    <mergeCell ref="A36:B36"/>
    <mergeCell ref="E36:G36"/>
    <mergeCell ref="A35:B35"/>
    <mergeCell ref="E35:G35"/>
    <mergeCell ref="A34:B34"/>
    <mergeCell ref="E34:G34"/>
    <mergeCell ref="H45:I45"/>
    <mergeCell ref="C43:Q43"/>
    <mergeCell ref="H44:I44"/>
    <mergeCell ref="E37:G37"/>
    <mergeCell ref="J37:Q37"/>
    <mergeCell ref="A49:B49"/>
    <mergeCell ref="H49:I49"/>
    <mergeCell ref="H48:I48"/>
    <mergeCell ref="H47:I47"/>
    <mergeCell ref="H46:I46"/>
    <mergeCell ref="E32:G32"/>
    <mergeCell ref="A31:B31"/>
    <mergeCell ref="E31:G31"/>
    <mergeCell ref="A30:B30"/>
    <mergeCell ref="E30:G30"/>
    <mergeCell ref="A29:B29"/>
    <mergeCell ref="E29:G29"/>
    <mergeCell ref="E25:G25"/>
    <mergeCell ref="E19:G19"/>
    <mergeCell ref="J19:Q19"/>
    <mergeCell ref="E20:G20"/>
    <mergeCell ref="H14:H15"/>
    <mergeCell ref="A12:A15"/>
    <mergeCell ref="B12:B15"/>
    <mergeCell ref="C12:C13"/>
    <mergeCell ref="D12:D13"/>
    <mergeCell ref="E12:G12"/>
    <mergeCell ref="E13:G13"/>
    <mergeCell ref="S20:Z20"/>
    <mergeCell ref="A7:B7"/>
    <mergeCell ref="H12:I12"/>
    <mergeCell ref="H13:I13"/>
    <mergeCell ref="J12:Q13"/>
    <mergeCell ref="C14:C15"/>
    <mergeCell ref="D14:D15"/>
    <mergeCell ref="E14:E15"/>
    <mergeCell ref="F14:F15"/>
    <mergeCell ref="G14:G15"/>
    <mergeCell ref="I14:I15"/>
    <mergeCell ref="J14:J15"/>
    <mergeCell ref="Q14:Q15"/>
    <mergeCell ref="K14:K15"/>
    <mergeCell ref="L14:L15"/>
    <mergeCell ref="M14:M15"/>
    <mergeCell ref="A1:Q1"/>
    <mergeCell ref="A2:Q2"/>
    <mergeCell ref="A3:P3"/>
    <mergeCell ref="A4:P4"/>
    <mergeCell ref="B55:O55"/>
    <mergeCell ref="N14:N15"/>
    <mergeCell ref="O14:O15"/>
    <mergeCell ref="P14:P15"/>
    <mergeCell ref="I17:I18"/>
    <mergeCell ref="J17:Q17"/>
    <mergeCell ref="A17:A18"/>
    <mergeCell ref="B17:B18"/>
    <mergeCell ref="C17:C18"/>
    <mergeCell ref="D17:D18"/>
    <mergeCell ref="E17:G18"/>
    <mergeCell ref="H17:H18"/>
  </mergeCells>
  <pageMargins left="0.7" right="0.7" top="0.75" bottom="0.75" header="0.3" footer="0.3"/>
  <pageSetup paperSize="9" scale="95" orientation="landscape" r:id="rId1"/>
  <ignoredErrors>
    <ignoredError sqref="C22 D19" formula="1"/>
    <ignoredError sqref="D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sqref="A1:N22"/>
    </sheetView>
  </sheetViews>
  <sheetFormatPr defaultRowHeight="14.4" x14ac:dyDescent="0.3"/>
  <sheetData>
    <row r="1" spans="1:20" ht="30.75" customHeight="1" x14ac:dyDescent="0.3">
      <c r="A1" s="242" t="s">
        <v>253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4"/>
      <c r="P1" s="4"/>
      <c r="Q1" s="4"/>
      <c r="R1" s="4"/>
      <c r="S1" s="4"/>
      <c r="T1" s="4"/>
    </row>
    <row r="2" spans="1:20" ht="15.75" customHeight="1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20" ht="48" customHeight="1" x14ac:dyDescent="0.3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20" ht="80.25" customHeight="1" x14ac:dyDescent="0.3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20" ht="31.5" customHeight="1" x14ac:dyDescent="0.3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20" ht="31.5" customHeight="1" x14ac:dyDescent="0.3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20" ht="15.75" customHeight="1" x14ac:dyDescent="0.3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20" ht="15.75" customHeight="1" x14ac:dyDescent="0.3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</row>
    <row r="9" spans="1:20" ht="15.75" customHeight="1" x14ac:dyDescent="0.3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</row>
    <row r="10" spans="1:20" ht="15.75" customHeight="1" x14ac:dyDescent="0.3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</row>
    <row r="11" spans="1:20" ht="15.75" customHeight="1" x14ac:dyDescent="0.3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</row>
    <row r="12" spans="1:20" ht="15.75" customHeight="1" x14ac:dyDescent="0.3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</row>
    <row r="13" spans="1:20" ht="15.75" customHeight="1" x14ac:dyDescent="0.3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</row>
    <row r="14" spans="1:20" ht="15.75" customHeight="1" x14ac:dyDescent="0.3">
      <c r="A14" s="242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</row>
    <row r="15" spans="1:20" ht="15.75" customHeight="1" x14ac:dyDescent="0.3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</row>
    <row r="16" spans="1:20" ht="15.75" customHeight="1" x14ac:dyDescent="0.3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</row>
    <row r="17" spans="1:14" ht="37.5" customHeight="1" x14ac:dyDescent="0.3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</row>
    <row r="18" spans="1:14" ht="15.75" customHeight="1" x14ac:dyDescent="0.3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</row>
    <row r="19" spans="1:14" ht="15.75" customHeight="1" x14ac:dyDescent="0.3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</row>
    <row r="20" spans="1:14" ht="15.75" customHeight="1" x14ac:dyDescent="0.3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14" ht="15.75" customHeight="1" x14ac:dyDescent="0.3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</row>
    <row r="22" spans="1:14" ht="28.5" customHeight="1" x14ac:dyDescent="0.3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</row>
    <row r="23" spans="1:14" ht="48" customHeight="1" x14ac:dyDescent="0.3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"/>
    </row>
    <row r="24" spans="1:14" ht="31.5" customHeight="1" x14ac:dyDescent="0.3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"/>
    </row>
    <row r="25" spans="1:14" ht="15.6" x14ac:dyDescent="0.3">
      <c r="A25" s="5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</row>
    <row r="26" spans="1:14" ht="15.6" x14ac:dyDescent="0.3">
      <c r="A26" s="52"/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</row>
    <row r="27" spans="1:14" ht="15.6" x14ac:dyDescent="0.3">
      <c r="A27" s="52"/>
      <c r="B27" s="7"/>
      <c r="C27" s="7"/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</row>
    <row r="28" spans="1:14" ht="15.6" x14ac:dyDescent="0.3">
      <c r="A28" s="52"/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</row>
    <row r="29" spans="1:14" ht="15.6" x14ac:dyDescent="0.3">
      <c r="A29" s="53"/>
      <c r="B29" s="7"/>
      <c r="C29" s="7"/>
      <c r="D29" s="7"/>
      <c r="E29" s="7"/>
      <c r="F29" s="7"/>
      <c r="G29" s="7"/>
      <c r="H29" s="7"/>
      <c r="I29" s="2"/>
      <c r="J29" s="2"/>
      <c r="K29" s="2"/>
      <c r="L29" s="2"/>
      <c r="M29" s="2"/>
      <c r="N29" s="2"/>
    </row>
    <row r="30" spans="1:14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3">
    <mergeCell ref="A23:M23"/>
    <mergeCell ref="A24:M24"/>
    <mergeCell ref="A1:N22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график  (8)</vt:lpstr>
      <vt:lpstr>ПЛАН (8)</vt:lpstr>
      <vt:lpstr>примечание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Пользователь</cp:lastModifiedBy>
  <cp:lastPrinted>2018-11-10T10:12:52Z</cp:lastPrinted>
  <dcterms:created xsi:type="dcterms:W3CDTF">2016-10-25T08:11:23Z</dcterms:created>
  <dcterms:modified xsi:type="dcterms:W3CDTF">2021-07-29T09:29:28Z</dcterms:modified>
</cp:coreProperties>
</file>